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romana.visingerova\Desktop\Nová složka\"/>
    </mc:Choice>
  </mc:AlternateContent>
  <xr:revisionPtr revIDLastSave="0" documentId="8_{FCDEAAAD-02CC-4AF5-9F04-57C5E99F4BAC}" xr6:coauthVersionLast="45" xr6:coauthVersionMax="45" xr10:uidLastSave="{00000000-0000-0000-0000-000000000000}"/>
  <bookViews>
    <workbookView xWindow="-108" yWindow="-108" windowWidth="23256" windowHeight="12576" activeTab="5" xr2:uid="{00000000-000D-0000-FFFF-FFFF00000000}"/>
  </bookViews>
  <sheets>
    <sheet name="Rekapitulace stavby" sheetId="1" r:id="rId1"/>
    <sheet name="SO 000 - Všeobecný objekt" sheetId="2" r:id="rId2"/>
    <sheet name="SO 101 - Tramvajová točna..." sheetId="3" r:id="rId3"/>
    <sheet name="SO 102 - Zastávka MHD" sheetId="4" r:id="rId4"/>
    <sheet name="SO 120 - Dopravní značení" sheetId="5" r:id="rId5"/>
    <sheet name="SO 150 - DIO" sheetId="6" r:id="rId6"/>
    <sheet name="SO 201 - Opěrná zeď" sheetId="7" r:id="rId7"/>
    <sheet name="SO 401 - Veřejné osvětlení" sheetId="8" r:id="rId8"/>
    <sheet name="SO 651 - Trakční vedení t..." sheetId="9" r:id="rId9"/>
    <sheet name="Pokyny pro vyplnění" sheetId="10" r:id="rId10"/>
  </sheets>
  <definedNames>
    <definedName name="_xlnm._FilterDatabase" localSheetId="1" hidden="1">'SO 000 - Všeobecný objekt'!$C$85:$K$117</definedName>
    <definedName name="_xlnm._FilterDatabase" localSheetId="2" hidden="1">'SO 101 - Tramvajová točna...'!$C$84:$K$207</definedName>
    <definedName name="_xlnm._FilterDatabase" localSheetId="3" hidden="1">'SO 102 - Zastávka MHD'!$C$84:$K$191</definedName>
    <definedName name="_xlnm._FilterDatabase" localSheetId="4" hidden="1">'SO 120 - Dopravní značení'!$C$81:$K$169</definedName>
    <definedName name="_xlnm._FilterDatabase" localSheetId="5" hidden="1">'SO 150 - DIO'!$C$80:$K$108</definedName>
    <definedName name="_xlnm._FilterDatabase" localSheetId="6" hidden="1">'SO 201 - Opěrná zeď'!$C$85:$K$211</definedName>
    <definedName name="_xlnm._FilterDatabase" localSheetId="7" hidden="1">'SO 401 - Veřejné osvětlení'!$C$88:$K$222</definedName>
    <definedName name="_xlnm._FilterDatabase" localSheetId="8" hidden="1">'SO 651 - Trakční vedení t...'!$C$83:$K$152</definedName>
    <definedName name="_xlnm.Print_Titles" localSheetId="0">'Rekapitulace stavby'!$52:$52</definedName>
    <definedName name="_xlnm.Print_Titles" localSheetId="1">'SO 000 - Všeobecný objekt'!$85:$85</definedName>
    <definedName name="_xlnm.Print_Titles" localSheetId="2">'SO 101 - Tramvajová točna...'!$84:$84</definedName>
    <definedName name="_xlnm.Print_Titles" localSheetId="3">'SO 102 - Zastávka MHD'!$84:$84</definedName>
    <definedName name="_xlnm.Print_Titles" localSheetId="4">'SO 120 - Dopravní značení'!$81:$81</definedName>
    <definedName name="_xlnm.Print_Titles" localSheetId="5">'SO 150 - DIO'!$80:$80</definedName>
    <definedName name="_xlnm.Print_Titles" localSheetId="6">'SO 201 - Opěrná zeď'!$85:$85</definedName>
    <definedName name="_xlnm.Print_Titles" localSheetId="7">'SO 401 - Veřejné osvětlení'!$88:$88</definedName>
    <definedName name="_xlnm.Print_Titles" localSheetId="8">'SO 651 - Trakční vedení t...'!$83:$83</definedName>
    <definedName name="_xlnm.Print_Area" localSheetId="9">'Pokyny pro vyplnění'!$B$2:$K$71,'Pokyny pro vyplnění'!$B$74:$K$118,'Pokyny pro vyplnění'!$B$121:$K$190,'Pokyny pro vyplnění'!$B$198:$K$218</definedName>
    <definedName name="_xlnm.Print_Area" localSheetId="0">'Rekapitulace stavby'!$D$4:$AO$36,'Rekapitulace stavby'!$C$42:$AQ$63</definedName>
    <definedName name="_xlnm.Print_Area" localSheetId="1">'SO 000 - Všeobecný objekt'!$C$4:$J$39,'SO 000 - Všeobecný objekt'!$C$45:$J$67,'SO 000 - Všeobecný objekt'!$C$73:$K$117</definedName>
    <definedName name="_xlnm.Print_Area" localSheetId="2">'SO 101 - Tramvajová točna...'!$C$4:$J$39,'SO 101 - Tramvajová točna...'!$C$45:$J$66,'SO 101 - Tramvajová točna...'!$C$72:$K$207</definedName>
    <definedName name="_xlnm.Print_Area" localSheetId="3">'SO 102 - Zastávka MHD'!$C$4:$J$39,'SO 102 - Zastávka MHD'!$C$45:$J$66,'SO 102 - Zastávka MHD'!$C$72:$K$191</definedName>
    <definedName name="_xlnm.Print_Area" localSheetId="4">'SO 120 - Dopravní značení'!$C$4:$J$39,'SO 120 - Dopravní značení'!$C$45:$J$63,'SO 120 - Dopravní značení'!$C$69:$K$169</definedName>
    <definedName name="_xlnm.Print_Area" localSheetId="5">'SO 150 - DIO'!$C$4:$J$39,'SO 150 - DIO'!$C$45:$J$62,'SO 150 - DIO'!$C$68:$K$108</definedName>
    <definedName name="_xlnm.Print_Area" localSheetId="6">'SO 201 - Opěrná zeď'!$C$4:$J$39,'SO 201 - Opěrná zeď'!$C$45:$J$67,'SO 201 - Opěrná zeď'!$C$73:$K$211</definedName>
    <definedName name="_xlnm.Print_Area" localSheetId="7">'SO 401 - Veřejné osvětlení'!$C$4:$J$39,'SO 401 - Veřejné osvětlení'!$C$45:$J$70,'SO 401 - Veřejné osvětlení'!$C$76:$K$222</definedName>
    <definedName name="_xlnm.Print_Area" localSheetId="8">'SO 651 - Trakční vedení t...'!$C$4:$J$39,'SO 651 - Trakční vedení t...'!$C$45:$J$65,'SO 651 - Trakční vedení t...'!$C$71:$K$152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7" i="9" l="1"/>
  <c r="J36" i="9"/>
  <c r="AY62" i="1"/>
  <c r="J35" i="9"/>
  <c r="AX62" i="1"/>
  <c r="BI152" i="9"/>
  <c r="BH152" i="9"/>
  <c r="BG152" i="9"/>
  <c r="BF152" i="9"/>
  <c r="T152" i="9"/>
  <c r="R152" i="9"/>
  <c r="P152" i="9"/>
  <c r="BI151" i="9"/>
  <c r="BH151" i="9"/>
  <c r="BG151" i="9"/>
  <c r="BF151" i="9"/>
  <c r="T151" i="9"/>
  <c r="R151" i="9"/>
  <c r="P151" i="9"/>
  <c r="BI150" i="9"/>
  <c r="BH150" i="9"/>
  <c r="BG150" i="9"/>
  <c r="BF150" i="9"/>
  <c r="T150" i="9"/>
  <c r="R150" i="9"/>
  <c r="P150" i="9"/>
  <c r="BI149" i="9"/>
  <c r="BH149" i="9"/>
  <c r="BG149" i="9"/>
  <c r="BF149" i="9"/>
  <c r="T149" i="9"/>
  <c r="R149" i="9"/>
  <c r="P149" i="9"/>
  <c r="BI148" i="9"/>
  <c r="BH148" i="9"/>
  <c r="BG148" i="9"/>
  <c r="BF148" i="9"/>
  <c r="T148" i="9"/>
  <c r="R148" i="9"/>
  <c r="P148" i="9"/>
  <c r="BI147" i="9"/>
  <c r="BH147" i="9"/>
  <c r="BG147" i="9"/>
  <c r="BF147" i="9"/>
  <c r="T147" i="9"/>
  <c r="R147" i="9"/>
  <c r="P147" i="9"/>
  <c r="BI146" i="9"/>
  <c r="BH146" i="9"/>
  <c r="BG146" i="9"/>
  <c r="BF146" i="9"/>
  <c r="T146" i="9"/>
  <c r="R146" i="9"/>
  <c r="P146" i="9"/>
  <c r="BI145" i="9"/>
  <c r="BH145" i="9"/>
  <c r="BG145" i="9"/>
  <c r="BF145" i="9"/>
  <c r="T145" i="9"/>
  <c r="R145" i="9"/>
  <c r="P145" i="9"/>
  <c r="BI144" i="9"/>
  <c r="BH144" i="9"/>
  <c r="BG144" i="9"/>
  <c r="BF144" i="9"/>
  <c r="T144" i="9"/>
  <c r="R144" i="9"/>
  <c r="P144" i="9"/>
  <c r="BI142" i="9"/>
  <c r="BH142" i="9"/>
  <c r="BG142" i="9"/>
  <c r="BF142" i="9"/>
  <c r="T142" i="9"/>
  <c r="R142" i="9"/>
  <c r="P142" i="9"/>
  <c r="BI139" i="9"/>
  <c r="BH139" i="9"/>
  <c r="BG139" i="9"/>
  <c r="BF139" i="9"/>
  <c r="T139" i="9"/>
  <c r="R139" i="9"/>
  <c r="P139" i="9"/>
  <c r="BI138" i="9"/>
  <c r="BH138" i="9"/>
  <c r="BG138" i="9"/>
  <c r="BF138" i="9"/>
  <c r="T138" i="9"/>
  <c r="R138" i="9"/>
  <c r="P138" i="9"/>
  <c r="BI137" i="9"/>
  <c r="BH137" i="9"/>
  <c r="BG137" i="9"/>
  <c r="BF137" i="9"/>
  <c r="T137" i="9"/>
  <c r="R137" i="9"/>
  <c r="P137" i="9"/>
  <c r="BI136" i="9"/>
  <c r="BH136" i="9"/>
  <c r="BG136" i="9"/>
  <c r="BF136" i="9"/>
  <c r="T136" i="9"/>
  <c r="R136" i="9"/>
  <c r="P136" i="9"/>
  <c r="BI135" i="9"/>
  <c r="BH135" i="9"/>
  <c r="BG135" i="9"/>
  <c r="BF135" i="9"/>
  <c r="T135" i="9"/>
  <c r="R135" i="9"/>
  <c r="P135" i="9"/>
  <c r="BI134" i="9"/>
  <c r="BH134" i="9"/>
  <c r="BG134" i="9"/>
  <c r="BF134" i="9"/>
  <c r="T134" i="9"/>
  <c r="R134" i="9"/>
  <c r="P134" i="9"/>
  <c r="BI133" i="9"/>
  <c r="BH133" i="9"/>
  <c r="BG133" i="9"/>
  <c r="BF133" i="9"/>
  <c r="T133" i="9"/>
  <c r="R133" i="9"/>
  <c r="P133" i="9"/>
  <c r="BI132" i="9"/>
  <c r="BH132" i="9"/>
  <c r="BG132" i="9"/>
  <c r="BF132" i="9"/>
  <c r="T132" i="9"/>
  <c r="R132" i="9"/>
  <c r="P132" i="9"/>
  <c r="BI131" i="9"/>
  <c r="BH131" i="9"/>
  <c r="BG131" i="9"/>
  <c r="BF131" i="9"/>
  <c r="T131" i="9"/>
  <c r="R131" i="9"/>
  <c r="P131" i="9"/>
  <c r="BI128" i="9"/>
  <c r="BH128" i="9"/>
  <c r="BG128" i="9"/>
  <c r="BF128" i="9"/>
  <c r="T128" i="9"/>
  <c r="R128" i="9"/>
  <c r="P128" i="9"/>
  <c r="BI127" i="9"/>
  <c r="BH127" i="9"/>
  <c r="BG127" i="9"/>
  <c r="BF127" i="9"/>
  <c r="T127" i="9"/>
  <c r="R127" i="9"/>
  <c r="P127" i="9"/>
  <c r="BI126" i="9"/>
  <c r="BH126" i="9"/>
  <c r="BG126" i="9"/>
  <c r="BF126" i="9"/>
  <c r="T126" i="9"/>
  <c r="R126" i="9"/>
  <c r="P126" i="9"/>
  <c r="BI125" i="9"/>
  <c r="BH125" i="9"/>
  <c r="BG125" i="9"/>
  <c r="BF125" i="9"/>
  <c r="T125" i="9"/>
  <c r="R125" i="9"/>
  <c r="P125" i="9"/>
  <c r="BI124" i="9"/>
  <c r="BH124" i="9"/>
  <c r="BG124" i="9"/>
  <c r="BF124" i="9"/>
  <c r="T124" i="9"/>
  <c r="R124" i="9"/>
  <c r="P124" i="9"/>
  <c r="BI123" i="9"/>
  <c r="BH123" i="9"/>
  <c r="BG123" i="9"/>
  <c r="BF123" i="9"/>
  <c r="T123" i="9"/>
  <c r="R123" i="9"/>
  <c r="P123" i="9"/>
  <c r="BI122" i="9"/>
  <c r="BH122" i="9"/>
  <c r="BG122" i="9"/>
  <c r="BF122" i="9"/>
  <c r="T122" i="9"/>
  <c r="R122" i="9"/>
  <c r="P122" i="9"/>
  <c r="BI121" i="9"/>
  <c r="BH121" i="9"/>
  <c r="BG121" i="9"/>
  <c r="BF121" i="9"/>
  <c r="T121" i="9"/>
  <c r="R121" i="9"/>
  <c r="P121" i="9"/>
  <c r="BI120" i="9"/>
  <c r="BH120" i="9"/>
  <c r="BG120" i="9"/>
  <c r="BF120" i="9"/>
  <c r="T120" i="9"/>
  <c r="R120" i="9"/>
  <c r="P120" i="9"/>
  <c r="BI119" i="9"/>
  <c r="BH119" i="9"/>
  <c r="BG119" i="9"/>
  <c r="BF119" i="9"/>
  <c r="T119" i="9"/>
  <c r="R119" i="9"/>
  <c r="P119" i="9"/>
  <c r="BI115" i="9"/>
  <c r="BH115" i="9"/>
  <c r="BG115" i="9"/>
  <c r="BF115" i="9"/>
  <c r="T115" i="9"/>
  <c r="R115" i="9"/>
  <c r="P115" i="9"/>
  <c r="BI112" i="9"/>
  <c r="BH112" i="9"/>
  <c r="BG112" i="9"/>
  <c r="BF112" i="9"/>
  <c r="T112" i="9"/>
  <c r="R112" i="9"/>
  <c r="P112" i="9"/>
  <c r="BI111" i="9"/>
  <c r="BH111" i="9"/>
  <c r="BG111" i="9"/>
  <c r="BF111" i="9"/>
  <c r="T111" i="9"/>
  <c r="R111" i="9"/>
  <c r="P111" i="9"/>
  <c r="BI108" i="9"/>
  <c r="BH108" i="9"/>
  <c r="BG108" i="9"/>
  <c r="BF108" i="9"/>
  <c r="T108" i="9"/>
  <c r="R108" i="9"/>
  <c r="P108" i="9"/>
  <c r="BI107" i="9"/>
  <c r="BH107" i="9"/>
  <c r="BG107" i="9"/>
  <c r="BF107" i="9"/>
  <c r="T107" i="9"/>
  <c r="R107" i="9"/>
  <c r="P107" i="9"/>
  <c r="BI103" i="9"/>
  <c r="BH103" i="9"/>
  <c r="BG103" i="9"/>
  <c r="BF103" i="9"/>
  <c r="T103" i="9"/>
  <c r="R103" i="9"/>
  <c r="P103" i="9"/>
  <c r="BI102" i="9"/>
  <c r="BH102" i="9"/>
  <c r="BG102" i="9"/>
  <c r="BF102" i="9"/>
  <c r="T102" i="9"/>
  <c r="R102" i="9"/>
  <c r="P102" i="9"/>
  <c r="BI98" i="9"/>
  <c r="BH98" i="9"/>
  <c r="BG98" i="9"/>
  <c r="BF98" i="9"/>
  <c r="T98" i="9"/>
  <c r="R98" i="9"/>
  <c r="P98" i="9"/>
  <c r="BI95" i="9"/>
  <c r="BH95" i="9"/>
  <c r="BG95" i="9"/>
  <c r="BF95" i="9"/>
  <c r="T95" i="9"/>
  <c r="R95" i="9"/>
  <c r="P95" i="9"/>
  <c r="BI92" i="9"/>
  <c r="BH92" i="9"/>
  <c r="BG92" i="9"/>
  <c r="BF92" i="9"/>
  <c r="T92" i="9"/>
  <c r="R92" i="9"/>
  <c r="P92" i="9"/>
  <c r="BI89" i="9"/>
  <c r="BH89" i="9"/>
  <c r="BG89" i="9"/>
  <c r="BF89" i="9"/>
  <c r="T89" i="9"/>
  <c r="R89" i="9"/>
  <c r="P89" i="9"/>
  <c r="BI86" i="9"/>
  <c r="BH86" i="9"/>
  <c r="BG86" i="9"/>
  <c r="BF86" i="9"/>
  <c r="T86" i="9"/>
  <c r="R86" i="9"/>
  <c r="P86" i="9"/>
  <c r="F78" i="9"/>
  <c r="E76" i="9"/>
  <c r="F52" i="9"/>
  <c r="E50" i="9"/>
  <c r="J24" i="9"/>
  <c r="E24" i="9"/>
  <c r="J55" i="9" s="1"/>
  <c r="J23" i="9"/>
  <c r="J21" i="9"/>
  <c r="E21" i="9"/>
  <c r="J80" i="9" s="1"/>
  <c r="J20" i="9"/>
  <c r="J18" i="9"/>
  <c r="E18" i="9"/>
  <c r="F81" i="9" s="1"/>
  <c r="J17" i="9"/>
  <c r="J15" i="9"/>
  <c r="E15" i="9"/>
  <c r="F54" i="9" s="1"/>
  <c r="J14" i="9"/>
  <c r="J12" i="9"/>
  <c r="J78" i="9" s="1"/>
  <c r="E7" i="9"/>
  <c r="E74" i="9" s="1"/>
  <c r="J37" i="8"/>
  <c r="J36" i="8"/>
  <c r="AY61" i="1" s="1"/>
  <c r="J35" i="8"/>
  <c r="AX61" i="1" s="1"/>
  <c r="BI222" i="8"/>
  <c r="BH222" i="8"/>
  <c r="BG222" i="8"/>
  <c r="BF222" i="8"/>
  <c r="T222" i="8"/>
  <c r="R222" i="8"/>
  <c r="P222" i="8"/>
  <c r="BI221" i="8"/>
  <c r="BH221" i="8"/>
  <c r="BG221" i="8"/>
  <c r="BF221" i="8"/>
  <c r="T221" i="8"/>
  <c r="R221" i="8"/>
  <c r="P221" i="8"/>
  <c r="BI220" i="8"/>
  <c r="BH220" i="8"/>
  <c r="BG220" i="8"/>
  <c r="BF220" i="8"/>
  <c r="T220" i="8"/>
  <c r="R220" i="8"/>
  <c r="P220" i="8"/>
  <c r="BI219" i="8"/>
  <c r="BH219" i="8"/>
  <c r="BG219" i="8"/>
  <c r="BF219" i="8"/>
  <c r="T219" i="8"/>
  <c r="R219" i="8"/>
  <c r="P219" i="8"/>
  <c r="BI218" i="8"/>
  <c r="BH218" i="8"/>
  <c r="BG218" i="8"/>
  <c r="BF218" i="8"/>
  <c r="T218" i="8"/>
  <c r="R218" i="8"/>
  <c r="P218" i="8"/>
  <c r="BI217" i="8"/>
  <c r="BH217" i="8"/>
  <c r="BG217" i="8"/>
  <c r="BF217" i="8"/>
  <c r="T217" i="8"/>
  <c r="R217" i="8"/>
  <c r="P217" i="8"/>
  <c r="BI216" i="8"/>
  <c r="BH216" i="8"/>
  <c r="BG216" i="8"/>
  <c r="BF216" i="8"/>
  <c r="T216" i="8"/>
  <c r="R216" i="8"/>
  <c r="P216" i="8"/>
  <c r="BI215" i="8"/>
  <c r="BH215" i="8"/>
  <c r="BG215" i="8"/>
  <c r="BF215" i="8"/>
  <c r="T215" i="8"/>
  <c r="R215" i="8"/>
  <c r="P215" i="8"/>
  <c r="BI214" i="8"/>
  <c r="BH214" i="8"/>
  <c r="BG214" i="8"/>
  <c r="BF214" i="8"/>
  <c r="T214" i="8"/>
  <c r="R214" i="8"/>
  <c r="P214" i="8"/>
  <c r="BI213" i="8"/>
  <c r="BH213" i="8"/>
  <c r="BG213" i="8"/>
  <c r="BF213" i="8"/>
  <c r="T213" i="8"/>
  <c r="R213" i="8"/>
  <c r="P213" i="8"/>
  <c r="BI211" i="8"/>
  <c r="BH211" i="8"/>
  <c r="BG211" i="8"/>
  <c r="BF211" i="8"/>
  <c r="T211" i="8"/>
  <c r="R211" i="8"/>
  <c r="P211" i="8"/>
  <c r="BI210" i="8"/>
  <c r="BH210" i="8"/>
  <c r="BG210" i="8"/>
  <c r="BF210" i="8"/>
  <c r="T210" i="8"/>
  <c r="R210" i="8"/>
  <c r="P210" i="8"/>
  <c r="BI209" i="8"/>
  <c r="BH209" i="8"/>
  <c r="BG209" i="8"/>
  <c r="BF209" i="8"/>
  <c r="T209" i="8"/>
  <c r="R209" i="8"/>
  <c r="P209" i="8"/>
  <c r="BI208" i="8"/>
  <c r="BH208" i="8"/>
  <c r="BG208" i="8"/>
  <c r="BF208" i="8"/>
  <c r="T208" i="8"/>
  <c r="R208" i="8"/>
  <c r="P208" i="8"/>
  <c r="BI207" i="8"/>
  <c r="BH207" i="8"/>
  <c r="BG207" i="8"/>
  <c r="BF207" i="8"/>
  <c r="T207" i="8"/>
  <c r="R207" i="8"/>
  <c r="P207" i="8"/>
  <c r="BI206" i="8"/>
  <c r="BH206" i="8"/>
  <c r="BG206" i="8"/>
  <c r="BF206" i="8"/>
  <c r="T206" i="8"/>
  <c r="R206" i="8"/>
  <c r="P206" i="8"/>
  <c r="BI205" i="8"/>
  <c r="BH205" i="8"/>
  <c r="BG205" i="8"/>
  <c r="BF205" i="8"/>
  <c r="T205" i="8"/>
  <c r="R205" i="8"/>
  <c r="P205" i="8"/>
  <c r="BI204" i="8"/>
  <c r="BH204" i="8"/>
  <c r="BG204" i="8"/>
  <c r="BF204" i="8"/>
  <c r="T204" i="8"/>
  <c r="R204" i="8"/>
  <c r="P204" i="8"/>
  <c r="BI203" i="8"/>
  <c r="BH203" i="8"/>
  <c r="BG203" i="8"/>
  <c r="BF203" i="8"/>
  <c r="T203" i="8"/>
  <c r="R203" i="8"/>
  <c r="P203" i="8"/>
  <c r="BI202" i="8"/>
  <c r="BH202" i="8"/>
  <c r="BG202" i="8"/>
  <c r="BF202" i="8"/>
  <c r="T202" i="8"/>
  <c r="R202" i="8"/>
  <c r="P202" i="8"/>
  <c r="BI201" i="8"/>
  <c r="BH201" i="8"/>
  <c r="BG201" i="8"/>
  <c r="BF201" i="8"/>
  <c r="T201" i="8"/>
  <c r="R201" i="8"/>
  <c r="P201" i="8"/>
  <c r="BI200" i="8"/>
  <c r="BH200" i="8"/>
  <c r="BG200" i="8"/>
  <c r="BF200" i="8"/>
  <c r="T200" i="8"/>
  <c r="R200" i="8"/>
  <c r="P200" i="8"/>
  <c r="BI199" i="8"/>
  <c r="BH199" i="8"/>
  <c r="BG199" i="8"/>
  <c r="BF199" i="8"/>
  <c r="T199" i="8"/>
  <c r="R199" i="8"/>
  <c r="P199" i="8"/>
  <c r="BI198" i="8"/>
  <c r="BH198" i="8"/>
  <c r="BG198" i="8"/>
  <c r="BF198" i="8"/>
  <c r="T198" i="8"/>
  <c r="R198" i="8"/>
  <c r="P198" i="8"/>
  <c r="BI197" i="8"/>
  <c r="BH197" i="8"/>
  <c r="BG197" i="8"/>
  <c r="BF197" i="8"/>
  <c r="T197" i="8"/>
  <c r="R197" i="8"/>
  <c r="P197" i="8"/>
  <c r="BI194" i="8"/>
  <c r="BH194" i="8"/>
  <c r="BG194" i="8"/>
  <c r="BF194" i="8"/>
  <c r="T194" i="8"/>
  <c r="R194" i="8"/>
  <c r="P194" i="8"/>
  <c r="BI193" i="8"/>
  <c r="BH193" i="8"/>
  <c r="BG193" i="8"/>
  <c r="BF193" i="8"/>
  <c r="T193" i="8"/>
  <c r="R193" i="8"/>
  <c r="P193" i="8"/>
  <c r="BI192" i="8"/>
  <c r="BH192" i="8"/>
  <c r="BG192" i="8"/>
  <c r="BF192" i="8"/>
  <c r="T192" i="8"/>
  <c r="R192" i="8"/>
  <c r="P192" i="8"/>
  <c r="BI191" i="8"/>
  <c r="BH191" i="8"/>
  <c r="BG191" i="8"/>
  <c r="BF191" i="8"/>
  <c r="T191" i="8"/>
  <c r="R191" i="8"/>
  <c r="P191" i="8"/>
  <c r="BI190" i="8"/>
  <c r="BH190" i="8"/>
  <c r="BG190" i="8"/>
  <c r="BF190" i="8"/>
  <c r="T190" i="8"/>
  <c r="R190" i="8"/>
  <c r="P190" i="8"/>
  <c r="BI189" i="8"/>
  <c r="BH189" i="8"/>
  <c r="BG189" i="8"/>
  <c r="BF189" i="8"/>
  <c r="T189" i="8"/>
  <c r="R189" i="8"/>
  <c r="P189" i="8"/>
  <c r="BI187" i="8"/>
  <c r="BH187" i="8"/>
  <c r="BG187" i="8"/>
  <c r="BF187" i="8"/>
  <c r="T187" i="8"/>
  <c r="R187" i="8"/>
  <c r="P187" i="8"/>
  <c r="BI186" i="8"/>
  <c r="BH186" i="8"/>
  <c r="BG186" i="8"/>
  <c r="BF186" i="8"/>
  <c r="T186" i="8"/>
  <c r="R186" i="8"/>
  <c r="P186" i="8"/>
  <c r="BI185" i="8"/>
  <c r="BH185" i="8"/>
  <c r="BG185" i="8"/>
  <c r="BF185" i="8"/>
  <c r="T185" i="8"/>
  <c r="R185" i="8"/>
  <c r="P185" i="8"/>
  <c r="BI184" i="8"/>
  <c r="BH184" i="8"/>
  <c r="BG184" i="8"/>
  <c r="BF184" i="8"/>
  <c r="T184" i="8"/>
  <c r="R184" i="8"/>
  <c r="P184" i="8"/>
  <c r="BI183" i="8"/>
  <c r="BH183" i="8"/>
  <c r="BG183" i="8"/>
  <c r="BF183" i="8"/>
  <c r="T183" i="8"/>
  <c r="R183" i="8"/>
  <c r="P183" i="8"/>
  <c r="BI182" i="8"/>
  <c r="BH182" i="8"/>
  <c r="BG182" i="8"/>
  <c r="BF182" i="8"/>
  <c r="T182" i="8"/>
  <c r="R182" i="8"/>
  <c r="P182" i="8"/>
  <c r="BI181" i="8"/>
  <c r="BH181" i="8"/>
  <c r="BG181" i="8"/>
  <c r="BF181" i="8"/>
  <c r="T181" i="8"/>
  <c r="R181" i="8"/>
  <c r="P181" i="8"/>
  <c r="BI180" i="8"/>
  <c r="BH180" i="8"/>
  <c r="BG180" i="8"/>
  <c r="BF180" i="8"/>
  <c r="T180" i="8"/>
  <c r="R180" i="8"/>
  <c r="P180" i="8"/>
  <c r="BI179" i="8"/>
  <c r="BH179" i="8"/>
  <c r="BG179" i="8"/>
  <c r="BF179" i="8"/>
  <c r="T179" i="8"/>
  <c r="R179" i="8"/>
  <c r="P179" i="8"/>
  <c r="BI178" i="8"/>
  <c r="BH178" i="8"/>
  <c r="BG178" i="8"/>
  <c r="BF178" i="8"/>
  <c r="T178" i="8"/>
  <c r="R178" i="8"/>
  <c r="P178" i="8"/>
  <c r="BI177" i="8"/>
  <c r="BH177" i="8"/>
  <c r="BG177" i="8"/>
  <c r="BF177" i="8"/>
  <c r="T177" i="8"/>
  <c r="R177" i="8"/>
  <c r="P177" i="8"/>
  <c r="BI176" i="8"/>
  <c r="BH176" i="8"/>
  <c r="BG176" i="8"/>
  <c r="BF176" i="8"/>
  <c r="T176" i="8"/>
  <c r="R176" i="8"/>
  <c r="P176" i="8"/>
  <c r="BI175" i="8"/>
  <c r="BH175" i="8"/>
  <c r="BG175" i="8"/>
  <c r="BF175" i="8"/>
  <c r="T175" i="8"/>
  <c r="R175" i="8"/>
  <c r="P175" i="8"/>
  <c r="BI174" i="8"/>
  <c r="BH174" i="8"/>
  <c r="BG174" i="8"/>
  <c r="BF174" i="8"/>
  <c r="T174" i="8"/>
  <c r="R174" i="8"/>
  <c r="P174" i="8"/>
  <c r="BI173" i="8"/>
  <c r="BH173" i="8"/>
  <c r="BG173" i="8"/>
  <c r="BF173" i="8"/>
  <c r="T173" i="8"/>
  <c r="R173" i="8"/>
  <c r="P173" i="8"/>
  <c r="BI172" i="8"/>
  <c r="BH172" i="8"/>
  <c r="BG172" i="8"/>
  <c r="BF172" i="8"/>
  <c r="T172" i="8"/>
  <c r="R172" i="8"/>
  <c r="P172" i="8"/>
  <c r="BI171" i="8"/>
  <c r="BH171" i="8"/>
  <c r="BG171" i="8"/>
  <c r="BF171" i="8"/>
  <c r="T171" i="8"/>
  <c r="R171" i="8"/>
  <c r="P171" i="8"/>
  <c r="BI170" i="8"/>
  <c r="BH170" i="8"/>
  <c r="BG170" i="8"/>
  <c r="BF170" i="8"/>
  <c r="T170" i="8"/>
  <c r="R170" i="8"/>
  <c r="P170" i="8"/>
  <c r="BI169" i="8"/>
  <c r="BH169" i="8"/>
  <c r="BG169" i="8"/>
  <c r="BF169" i="8"/>
  <c r="T169" i="8"/>
  <c r="R169" i="8"/>
  <c r="P169" i="8"/>
  <c r="BI168" i="8"/>
  <c r="BH168" i="8"/>
  <c r="BG168" i="8"/>
  <c r="BF168" i="8"/>
  <c r="T168" i="8"/>
  <c r="R168" i="8"/>
  <c r="P168" i="8"/>
  <c r="BI167" i="8"/>
  <c r="BH167" i="8"/>
  <c r="BG167" i="8"/>
  <c r="BF167" i="8"/>
  <c r="T167" i="8"/>
  <c r="R167" i="8"/>
  <c r="P167" i="8"/>
  <c r="BI166" i="8"/>
  <c r="BH166" i="8"/>
  <c r="BG166" i="8"/>
  <c r="BF166" i="8"/>
  <c r="T166" i="8"/>
  <c r="R166" i="8"/>
  <c r="P166" i="8"/>
  <c r="BI165" i="8"/>
  <c r="BH165" i="8"/>
  <c r="BG165" i="8"/>
  <c r="BF165" i="8"/>
  <c r="T165" i="8"/>
  <c r="R165" i="8"/>
  <c r="P165" i="8"/>
  <c r="BI164" i="8"/>
  <c r="BH164" i="8"/>
  <c r="BG164" i="8"/>
  <c r="BF164" i="8"/>
  <c r="T164" i="8"/>
  <c r="R164" i="8"/>
  <c r="P164" i="8"/>
  <c r="BI163" i="8"/>
  <c r="BH163" i="8"/>
  <c r="BG163" i="8"/>
  <c r="BF163" i="8"/>
  <c r="T163" i="8"/>
  <c r="R163" i="8"/>
  <c r="P163" i="8"/>
  <c r="BI162" i="8"/>
  <c r="BH162" i="8"/>
  <c r="BG162" i="8"/>
  <c r="BF162" i="8"/>
  <c r="T162" i="8"/>
  <c r="R162" i="8"/>
  <c r="P162" i="8"/>
  <c r="BI161" i="8"/>
  <c r="BH161" i="8"/>
  <c r="BG161" i="8"/>
  <c r="BF161" i="8"/>
  <c r="T161" i="8"/>
  <c r="R161" i="8"/>
  <c r="P161" i="8"/>
  <c r="BI160" i="8"/>
  <c r="BH160" i="8"/>
  <c r="BG160" i="8"/>
  <c r="BF160" i="8"/>
  <c r="T160" i="8"/>
  <c r="R160" i="8"/>
  <c r="P160" i="8"/>
  <c r="BI159" i="8"/>
  <c r="BH159" i="8"/>
  <c r="BG159" i="8"/>
  <c r="BF159" i="8"/>
  <c r="T159" i="8"/>
  <c r="R159" i="8"/>
  <c r="P159" i="8"/>
  <c r="BI158" i="8"/>
  <c r="BH158" i="8"/>
  <c r="BG158" i="8"/>
  <c r="BF158" i="8"/>
  <c r="T158" i="8"/>
  <c r="R158" i="8"/>
  <c r="P158" i="8"/>
  <c r="BI157" i="8"/>
  <c r="BH157" i="8"/>
  <c r="BG157" i="8"/>
  <c r="BF157" i="8"/>
  <c r="T157" i="8"/>
  <c r="R157" i="8"/>
  <c r="P157" i="8"/>
  <c r="BI156" i="8"/>
  <c r="BH156" i="8"/>
  <c r="BG156" i="8"/>
  <c r="BF156" i="8"/>
  <c r="T156" i="8"/>
  <c r="R156" i="8"/>
  <c r="P156" i="8"/>
  <c r="BI155" i="8"/>
  <c r="BH155" i="8"/>
  <c r="BG155" i="8"/>
  <c r="BF155" i="8"/>
  <c r="T155" i="8"/>
  <c r="R155" i="8"/>
  <c r="P155" i="8"/>
  <c r="BI154" i="8"/>
  <c r="BH154" i="8"/>
  <c r="BG154" i="8"/>
  <c r="BF154" i="8"/>
  <c r="T154" i="8"/>
  <c r="R154" i="8"/>
  <c r="P154" i="8"/>
  <c r="BI153" i="8"/>
  <c r="BH153" i="8"/>
  <c r="BG153" i="8"/>
  <c r="BF153" i="8"/>
  <c r="T153" i="8"/>
  <c r="R153" i="8"/>
  <c r="P153" i="8"/>
  <c r="BI151" i="8"/>
  <c r="BH151" i="8"/>
  <c r="BG151" i="8"/>
  <c r="BF151" i="8"/>
  <c r="T151" i="8"/>
  <c r="R151" i="8"/>
  <c r="P151" i="8"/>
  <c r="BI150" i="8"/>
  <c r="BH150" i="8"/>
  <c r="BG150" i="8"/>
  <c r="BF150" i="8"/>
  <c r="T150" i="8"/>
  <c r="R150" i="8"/>
  <c r="P150" i="8"/>
  <c r="BI149" i="8"/>
  <c r="BH149" i="8"/>
  <c r="BG149" i="8"/>
  <c r="BF149" i="8"/>
  <c r="T149" i="8"/>
  <c r="R149" i="8"/>
  <c r="P149" i="8"/>
  <c r="BI148" i="8"/>
  <c r="BH148" i="8"/>
  <c r="BG148" i="8"/>
  <c r="BF148" i="8"/>
  <c r="T148" i="8"/>
  <c r="R148" i="8"/>
  <c r="P148" i="8"/>
  <c r="BI147" i="8"/>
  <c r="BH147" i="8"/>
  <c r="BG147" i="8"/>
  <c r="BF147" i="8"/>
  <c r="T147" i="8"/>
  <c r="R147" i="8"/>
  <c r="P147" i="8"/>
  <c r="BI146" i="8"/>
  <c r="BH146" i="8"/>
  <c r="BG146" i="8"/>
  <c r="BF146" i="8"/>
  <c r="T146" i="8"/>
  <c r="R146" i="8"/>
  <c r="P146" i="8"/>
  <c r="BI145" i="8"/>
  <c r="BH145" i="8"/>
  <c r="BG145" i="8"/>
  <c r="BF145" i="8"/>
  <c r="T145" i="8"/>
  <c r="R145" i="8"/>
  <c r="P145" i="8"/>
  <c r="BI144" i="8"/>
  <c r="BH144" i="8"/>
  <c r="BG144" i="8"/>
  <c r="BF144" i="8"/>
  <c r="T144" i="8"/>
  <c r="R144" i="8"/>
  <c r="P144" i="8"/>
  <c r="BI143" i="8"/>
  <c r="BH143" i="8"/>
  <c r="BG143" i="8"/>
  <c r="BF143" i="8"/>
  <c r="T143" i="8"/>
  <c r="R143" i="8"/>
  <c r="P143" i="8"/>
  <c r="BI142" i="8"/>
  <c r="BH142" i="8"/>
  <c r="BG142" i="8"/>
  <c r="BF142" i="8"/>
  <c r="T142" i="8"/>
  <c r="R142" i="8"/>
  <c r="P142" i="8"/>
  <c r="BI141" i="8"/>
  <c r="BH141" i="8"/>
  <c r="BG141" i="8"/>
  <c r="BF141" i="8"/>
  <c r="T141" i="8"/>
  <c r="R141" i="8"/>
  <c r="P141" i="8"/>
  <c r="BI140" i="8"/>
  <c r="BH140" i="8"/>
  <c r="BG140" i="8"/>
  <c r="BF140" i="8"/>
  <c r="T140" i="8"/>
  <c r="R140" i="8"/>
  <c r="P140" i="8"/>
  <c r="BI139" i="8"/>
  <c r="BH139" i="8"/>
  <c r="BG139" i="8"/>
  <c r="BF139" i="8"/>
  <c r="T139" i="8"/>
  <c r="R139" i="8"/>
  <c r="P139" i="8"/>
  <c r="BI138" i="8"/>
  <c r="BH138" i="8"/>
  <c r="BG138" i="8"/>
  <c r="BF138" i="8"/>
  <c r="T138" i="8"/>
  <c r="R138" i="8"/>
  <c r="P138" i="8"/>
  <c r="BI137" i="8"/>
  <c r="BH137" i="8"/>
  <c r="BG137" i="8"/>
  <c r="BF137" i="8"/>
  <c r="T137" i="8"/>
  <c r="R137" i="8"/>
  <c r="P137" i="8"/>
  <c r="BI136" i="8"/>
  <c r="BH136" i="8"/>
  <c r="BG136" i="8"/>
  <c r="BF136" i="8"/>
  <c r="T136" i="8"/>
  <c r="R136" i="8"/>
  <c r="P136" i="8"/>
  <c r="BI135" i="8"/>
  <c r="BH135" i="8"/>
  <c r="BG135" i="8"/>
  <c r="BF135" i="8"/>
  <c r="T135" i="8"/>
  <c r="R135" i="8"/>
  <c r="P135" i="8"/>
  <c r="BI134" i="8"/>
  <c r="BH134" i="8"/>
  <c r="BG134" i="8"/>
  <c r="BF134" i="8"/>
  <c r="T134" i="8"/>
  <c r="R134" i="8"/>
  <c r="P134" i="8"/>
  <c r="BI133" i="8"/>
  <c r="BH133" i="8"/>
  <c r="BG133" i="8"/>
  <c r="BF133" i="8"/>
  <c r="T133" i="8"/>
  <c r="R133" i="8"/>
  <c r="P133" i="8"/>
  <c r="BI132" i="8"/>
  <c r="BH132" i="8"/>
  <c r="BG132" i="8"/>
  <c r="BF132" i="8"/>
  <c r="T132" i="8"/>
  <c r="R132" i="8"/>
  <c r="P132" i="8"/>
  <c r="BI131" i="8"/>
  <c r="BH131" i="8"/>
  <c r="BG131" i="8"/>
  <c r="BF131" i="8"/>
  <c r="T131" i="8"/>
  <c r="R131" i="8"/>
  <c r="P131" i="8"/>
  <c r="BI130" i="8"/>
  <c r="BH130" i="8"/>
  <c r="BG130" i="8"/>
  <c r="BF130" i="8"/>
  <c r="T130" i="8"/>
  <c r="R130" i="8"/>
  <c r="P130" i="8"/>
  <c r="BI129" i="8"/>
  <c r="BH129" i="8"/>
  <c r="BG129" i="8"/>
  <c r="BF129" i="8"/>
  <c r="T129" i="8"/>
  <c r="R129" i="8"/>
  <c r="P129" i="8"/>
  <c r="BI127" i="8"/>
  <c r="BH127" i="8"/>
  <c r="BG127" i="8"/>
  <c r="BF127" i="8"/>
  <c r="T127" i="8"/>
  <c r="R127" i="8"/>
  <c r="P127" i="8"/>
  <c r="BI126" i="8"/>
  <c r="BH126" i="8"/>
  <c r="BG126" i="8"/>
  <c r="BF126" i="8"/>
  <c r="T126" i="8"/>
  <c r="R126" i="8"/>
  <c r="P126" i="8"/>
  <c r="BI124" i="8"/>
  <c r="BH124" i="8"/>
  <c r="BG124" i="8"/>
  <c r="BF124" i="8"/>
  <c r="T124" i="8"/>
  <c r="R124" i="8"/>
  <c r="P124" i="8"/>
  <c r="BI121" i="8"/>
  <c r="BH121" i="8"/>
  <c r="BG121" i="8"/>
  <c r="BF121" i="8"/>
  <c r="T121" i="8"/>
  <c r="R121" i="8"/>
  <c r="P121" i="8"/>
  <c r="BI120" i="8"/>
  <c r="BH120" i="8"/>
  <c r="BG120" i="8"/>
  <c r="BF120" i="8"/>
  <c r="T120" i="8"/>
  <c r="R120" i="8"/>
  <c r="P120" i="8"/>
  <c r="BI117" i="8"/>
  <c r="BH117" i="8"/>
  <c r="BG117" i="8"/>
  <c r="BF117" i="8"/>
  <c r="T117" i="8"/>
  <c r="R117" i="8"/>
  <c r="P117" i="8"/>
  <c r="BI114" i="8"/>
  <c r="BH114" i="8"/>
  <c r="BG114" i="8"/>
  <c r="BF114" i="8"/>
  <c r="T114" i="8"/>
  <c r="R114" i="8"/>
  <c r="P114" i="8"/>
  <c r="BI110" i="8"/>
  <c r="BH110" i="8"/>
  <c r="BG110" i="8"/>
  <c r="BF110" i="8"/>
  <c r="T110" i="8"/>
  <c r="T109" i="8" s="1"/>
  <c r="R110" i="8"/>
  <c r="R109" i="8"/>
  <c r="P110" i="8"/>
  <c r="P109" i="8"/>
  <c r="BI108" i="8"/>
  <c r="BH108" i="8"/>
  <c r="BG108" i="8"/>
  <c r="BF108" i="8"/>
  <c r="T108" i="8"/>
  <c r="R108" i="8"/>
  <c r="P108" i="8"/>
  <c r="BI107" i="8"/>
  <c r="BH107" i="8"/>
  <c r="BG107" i="8"/>
  <c r="BF107" i="8"/>
  <c r="T107" i="8"/>
  <c r="R107" i="8"/>
  <c r="P107" i="8"/>
  <c r="BI106" i="8"/>
  <c r="BH106" i="8"/>
  <c r="BG106" i="8"/>
  <c r="BF106" i="8"/>
  <c r="T106" i="8"/>
  <c r="R106" i="8"/>
  <c r="P106" i="8"/>
  <c r="BI105" i="8"/>
  <c r="BH105" i="8"/>
  <c r="BG105" i="8"/>
  <c r="BF105" i="8"/>
  <c r="T105" i="8"/>
  <c r="R105" i="8"/>
  <c r="P105" i="8"/>
  <c r="BI104" i="8"/>
  <c r="BH104" i="8"/>
  <c r="BG104" i="8"/>
  <c r="BF104" i="8"/>
  <c r="T104" i="8"/>
  <c r="R104" i="8"/>
  <c r="P104" i="8"/>
  <c r="BI103" i="8"/>
  <c r="BH103" i="8"/>
  <c r="BG103" i="8"/>
  <c r="BF103" i="8"/>
  <c r="T103" i="8"/>
  <c r="R103" i="8"/>
  <c r="P103" i="8"/>
  <c r="BI101" i="8"/>
  <c r="BH101" i="8"/>
  <c r="BG101" i="8"/>
  <c r="BF101" i="8"/>
  <c r="T101" i="8"/>
  <c r="R101" i="8"/>
  <c r="P101" i="8"/>
  <c r="BI100" i="8"/>
  <c r="BH100" i="8"/>
  <c r="BG100" i="8"/>
  <c r="BF100" i="8"/>
  <c r="T100" i="8"/>
  <c r="R100" i="8"/>
  <c r="P100" i="8"/>
  <c r="BI99" i="8"/>
  <c r="BH99" i="8"/>
  <c r="BG99" i="8"/>
  <c r="BF99" i="8"/>
  <c r="T99" i="8"/>
  <c r="R99" i="8"/>
  <c r="P99" i="8"/>
  <c r="BI98" i="8"/>
  <c r="BH98" i="8"/>
  <c r="BG98" i="8"/>
  <c r="BF98" i="8"/>
  <c r="T98" i="8"/>
  <c r="R98" i="8"/>
  <c r="P98" i="8"/>
  <c r="BI93" i="8"/>
  <c r="BH93" i="8"/>
  <c r="BG93" i="8"/>
  <c r="BF93" i="8"/>
  <c r="T93" i="8"/>
  <c r="R93" i="8"/>
  <c r="P93" i="8"/>
  <c r="BI92" i="8"/>
  <c r="BH92" i="8"/>
  <c r="BG92" i="8"/>
  <c r="BF92" i="8"/>
  <c r="T92" i="8"/>
  <c r="R92" i="8"/>
  <c r="P92" i="8"/>
  <c r="BI91" i="8"/>
  <c r="BH91" i="8"/>
  <c r="BG91" i="8"/>
  <c r="BF91" i="8"/>
  <c r="T91" i="8"/>
  <c r="R91" i="8"/>
  <c r="P91" i="8"/>
  <c r="F83" i="8"/>
  <c r="E81" i="8"/>
  <c r="F52" i="8"/>
  <c r="E50" i="8"/>
  <c r="J24" i="8"/>
  <c r="E24" i="8"/>
  <c r="J86" i="8" s="1"/>
  <c r="J23" i="8"/>
  <c r="J21" i="8"/>
  <c r="E21" i="8"/>
  <c r="J85" i="8" s="1"/>
  <c r="J20" i="8"/>
  <c r="J18" i="8"/>
  <c r="E18" i="8"/>
  <c r="F55" i="8" s="1"/>
  <c r="J17" i="8"/>
  <c r="J15" i="8"/>
  <c r="E15" i="8"/>
  <c r="F54" i="8" s="1"/>
  <c r="J14" i="8"/>
  <c r="J12" i="8"/>
  <c r="J83" i="8" s="1"/>
  <c r="E7" i="8"/>
  <c r="E48" i="8"/>
  <c r="J37" i="7"/>
  <c r="J36" i="7"/>
  <c r="AY60" i="1" s="1"/>
  <c r="J35" i="7"/>
  <c r="AX60" i="1"/>
  <c r="BI211" i="7"/>
  <c r="BH211" i="7"/>
  <c r="BG211" i="7"/>
  <c r="BF211" i="7"/>
  <c r="T211" i="7"/>
  <c r="R211" i="7"/>
  <c r="P211" i="7"/>
  <c r="BI210" i="7"/>
  <c r="BH210" i="7"/>
  <c r="BG210" i="7"/>
  <c r="BF210" i="7"/>
  <c r="T210" i="7"/>
  <c r="R210" i="7"/>
  <c r="P210" i="7"/>
  <c r="BI208" i="7"/>
  <c r="BH208" i="7"/>
  <c r="BG208" i="7"/>
  <c r="BF208" i="7"/>
  <c r="T208" i="7"/>
  <c r="T207" i="7" s="1"/>
  <c r="R208" i="7"/>
  <c r="R207" i="7" s="1"/>
  <c r="P208" i="7"/>
  <c r="P207" i="7"/>
  <c r="BI206" i="7"/>
  <c r="BH206" i="7"/>
  <c r="BG206" i="7"/>
  <c r="BF206" i="7"/>
  <c r="T206" i="7"/>
  <c r="R206" i="7"/>
  <c r="P206" i="7"/>
  <c r="BI205" i="7"/>
  <c r="BH205" i="7"/>
  <c r="BG205" i="7"/>
  <c r="BF205" i="7"/>
  <c r="T205" i="7"/>
  <c r="R205" i="7"/>
  <c r="P205" i="7"/>
  <c r="BI200" i="7"/>
  <c r="BH200" i="7"/>
  <c r="BG200" i="7"/>
  <c r="BF200" i="7"/>
  <c r="T200" i="7"/>
  <c r="R200" i="7"/>
  <c r="P200" i="7"/>
  <c r="BI199" i="7"/>
  <c r="BH199" i="7"/>
  <c r="BG199" i="7"/>
  <c r="BF199" i="7"/>
  <c r="T199" i="7"/>
  <c r="R199" i="7"/>
  <c r="P199" i="7"/>
  <c r="BI193" i="7"/>
  <c r="BH193" i="7"/>
  <c r="BG193" i="7"/>
  <c r="BF193" i="7"/>
  <c r="T193" i="7"/>
  <c r="R193" i="7"/>
  <c r="P193" i="7"/>
  <c r="BI188" i="7"/>
  <c r="BH188" i="7"/>
  <c r="BG188" i="7"/>
  <c r="BF188" i="7"/>
  <c r="T188" i="7"/>
  <c r="R188" i="7"/>
  <c r="P188" i="7"/>
  <c r="BI183" i="7"/>
  <c r="BH183" i="7"/>
  <c r="BG183" i="7"/>
  <c r="BF183" i="7"/>
  <c r="T183" i="7"/>
  <c r="R183" i="7"/>
  <c r="P183" i="7"/>
  <c r="BI177" i="7"/>
  <c r="BH177" i="7"/>
  <c r="BG177" i="7"/>
  <c r="BF177" i="7"/>
  <c r="T177" i="7"/>
  <c r="R177" i="7"/>
  <c r="P177" i="7"/>
  <c r="BI169" i="7"/>
  <c r="BH169" i="7"/>
  <c r="BG169" i="7"/>
  <c r="BF169" i="7"/>
  <c r="T169" i="7"/>
  <c r="R169" i="7"/>
  <c r="P169" i="7"/>
  <c r="BI162" i="7"/>
  <c r="BH162" i="7"/>
  <c r="BG162" i="7"/>
  <c r="BF162" i="7"/>
  <c r="T162" i="7"/>
  <c r="R162" i="7"/>
  <c r="P162" i="7"/>
  <c r="BI155" i="7"/>
  <c r="BH155" i="7"/>
  <c r="BG155" i="7"/>
  <c r="BF155" i="7"/>
  <c r="T155" i="7"/>
  <c r="R155" i="7"/>
  <c r="P155" i="7"/>
  <c r="BI153" i="7"/>
  <c r="BH153" i="7"/>
  <c r="BG153" i="7"/>
  <c r="BF153" i="7"/>
  <c r="T153" i="7"/>
  <c r="R153" i="7"/>
  <c r="P153" i="7"/>
  <c r="BI148" i="7"/>
  <c r="BH148" i="7"/>
  <c r="BG148" i="7"/>
  <c r="BF148" i="7"/>
  <c r="T148" i="7"/>
  <c r="R148" i="7"/>
  <c r="P148" i="7"/>
  <c r="BI143" i="7"/>
  <c r="BH143" i="7"/>
  <c r="BG143" i="7"/>
  <c r="BF143" i="7"/>
  <c r="T143" i="7"/>
  <c r="R143" i="7"/>
  <c r="P143" i="7"/>
  <c r="BI139" i="7"/>
  <c r="BH139" i="7"/>
  <c r="BG139" i="7"/>
  <c r="BF139" i="7"/>
  <c r="T139" i="7"/>
  <c r="R139" i="7"/>
  <c r="P139" i="7"/>
  <c r="BI138" i="7"/>
  <c r="BH138" i="7"/>
  <c r="BG138" i="7"/>
  <c r="BF138" i="7"/>
  <c r="T138" i="7"/>
  <c r="R138" i="7"/>
  <c r="P138" i="7"/>
  <c r="BI137" i="7"/>
  <c r="BH137" i="7"/>
  <c r="BG137" i="7"/>
  <c r="BF137" i="7"/>
  <c r="T137" i="7"/>
  <c r="R137" i="7"/>
  <c r="P137" i="7"/>
  <c r="BI136" i="7"/>
  <c r="BH136" i="7"/>
  <c r="BG136" i="7"/>
  <c r="BF136" i="7"/>
  <c r="T136" i="7"/>
  <c r="R136" i="7"/>
  <c r="P136" i="7"/>
  <c r="BI130" i="7"/>
  <c r="BH130" i="7"/>
  <c r="BG130" i="7"/>
  <c r="BF130" i="7"/>
  <c r="T130" i="7"/>
  <c r="R130" i="7"/>
  <c r="P130" i="7"/>
  <c r="BI125" i="7"/>
  <c r="BH125" i="7"/>
  <c r="BG125" i="7"/>
  <c r="BF125" i="7"/>
  <c r="T125" i="7"/>
  <c r="R125" i="7"/>
  <c r="P125" i="7"/>
  <c r="BI120" i="7"/>
  <c r="BH120" i="7"/>
  <c r="BG120" i="7"/>
  <c r="BF120" i="7"/>
  <c r="T120" i="7"/>
  <c r="R120" i="7"/>
  <c r="P120" i="7"/>
  <c r="BI115" i="7"/>
  <c r="BH115" i="7"/>
  <c r="BG115" i="7"/>
  <c r="BF115" i="7"/>
  <c r="T115" i="7"/>
  <c r="R115" i="7"/>
  <c r="P115" i="7"/>
  <c r="BI110" i="7"/>
  <c r="BH110" i="7"/>
  <c r="BG110" i="7"/>
  <c r="BF110" i="7"/>
  <c r="T110" i="7"/>
  <c r="R110" i="7"/>
  <c r="P110" i="7"/>
  <c r="BI105" i="7"/>
  <c r="BH105" i="7"/>
  <c r="BG105" i="7"/>
  <c r="BF105" i="7"/>
  <c r="T105" i="7"/>
  <c r="R105" i="7"/>
  <c r="P105" i="7"/>
  <c r="BI98" i="7"/>
  <c r="BH98" i="7"/>
  <c r="BG98" i="7"/>
  <c r="BF98" i="7"/>
  <c r="T98" i="7"/>
  <c r="R98" i="7"/>
  <c r="P98" i="7"/>
  <c r="BI93" i="7"/>
  <c r="BH93" i="7"/>
  <c r="BG93" i="7"/>
  <c r="BF93" i="7"/>
  <c r="T93" i="7"/>
  <c r="R93" i="7"/>
  <c r="P93" i="7"/>
  <c r="BI88" i="7"/>
  <c r="BH88" i="7"/>
  <c r="BG88" i="7"/>
  <c r="BF88" i="7"/>
  <c r="T88" i="7"/>
  <c r="R88" i="7"/>
  <c r="P88" i="7"/>
  <c r="F80" i="7"/>
  <c r="E78" i="7"/>
  <c r="F52" i="7"/>
  <c r="E50" i="7"/>
  <c r="J24" i="7"/>
  <c r="E24" i="7"/>
  <c r="J83" i="7" s="1"/>
  <c r="J23" i="7"/>
  <c r="J21" i="7"/>
  <c r="E21" i="7"/>
  <c r="J82" i="7"/>
  <c r="J20" i="7"/>
  <c r="J18" i="7"/>
  <c r="E18" i="7"/>
  <c r="F83" i="7" s="1"/>
  <c r="J17" i="7"/>
  <c r="J15" i="7"/>
  <c r="E15" i="7"/>
  <c r="F82" i="7"/>
  <c r="J14" i="7"/>
  <c r="J12" i="7"/>
  <c r="J80" i="7"/>
  <c r="E7" i="7"/>
  <c r="E48" i="7"/>
  <c r="J37" i="6"/>
  <c r="J36" i="6"/>
  <c r="AY59" i="1"/>
  <c r="J35" i="6"/>
  <c r="AX59" i="1" s="1"/>
  <c r="BI108" i="6"/>
  <c r="BH108" i="6"/>
  <c r="BG108" i="6"/>
  <c r="BF108" i="6"/>
  <c r="T108" i="6"/>
  <c r="R108" i="6"/>
  <c r="P108" i="6"/>
  <c r="BI107" i="6"/>
  <c r="BH107" i="6"/>
  <c r="BG107" i="6"/>
  <c r="BF107" i="6"/>
  <c r="T107" i="6"/>
  <c r="R107" i="6"/>
  <c r="P107" i="6"/>
  <c r="BI106" i="6"/>
  <c r="BH106" i="6"/>
  <c r="BG106" i="6"/>
  <c r="BF106" i="6"/>
  <c r="T106" i="6"/>
  <c r="R106" i="6"/>
  <c r="P106" i="6"/>
  <c r="BI105" i="6"/>
  <c r="BH105" i="6"/>
  <c r="BG105" i="6"/>
  <c r="BF105" i="6"/>
  <c r="T105" i="6"/>
  <c r="R105" i="6"/>
  <c r="P105" i="6"/>
  <c r="BI104" i="6"/>
  <c r="BH104" i="6"/>
  <c r="BG104" i="6"/>
  <c r="BF104" i="6"/>
  <c r="T104" i="6"/>
  <c r="R104" i="6"/>
  <c r="P104" i="6"/>
  <c r="BI103" i="6"/>
  <c r="BH103" i="6"/>
  <c r="BG103" i="6"/>
  <c r="BF103" i="6"/>
  <c r="T103" i="6"/>
  <c r="R103" i="6"/>
  <c r="P103" i="6"/>
  <c r="BI102" i="6"/>
  <c r="BH102" i="6"/>
  <c r="BG102" i="6"/>
  <c r="BF102" i="6"/>
  <c r="T102" i="6"/>
  <c r="R102" i="6"/>
  <c r="P102" i="6"/>
  <c r="BI101" i="6"/>
  <c r="BH101" i="6"/>
  <c r="BG101" i="6"/>
  <c r="BF101" i="6"/>
  <c r="T101" i="6"/>
  <c r="R101" i="6"/>
  <c r="P101" i="6"/>
  <c r="BI100" i="6"/>
  <c r="BH100" i="6"/>
  <c r="BG100" i="6"/>
  <c r="BF100" i="6"/>
  <c r="T100" i="6"/>
  <c r="R100" i="6"/>
  <c r="P100" i="6"/>
  <c r="BI99" i="6"/>
  <c r="BH99" i="6"/>
  <c r="BG99" i="6"/>
  <c r="BF99" i="6"/>
  <c r="T99" i="6"/>
  <c r="R99" i="6"/>
  <c r="P99" i="6"/>
  <c r="BI98" i="6"/>
  <c r="BH98" i="6"/>
  <c r="BG98" i="6"/>
  <c r="BF98" i="6"/>
  <c r="T98" i="6"/>
  <c r="R98" i="6"/>
  <c r="P98" i="6"/>
  <c r="BI97" i="6"/>
  <c r="BH97" i="6"/>
  <c r="BG97" i="6"/>
  <c r="BF97" i="6"/>
  <c r="T97" i="6"/>
  <c r="R97" i="6"/>
  <c r="P97" i="6"/>
  <c r="BI96" i="6"/>
  <c r="BH96" i="6"/>
  <c r="BG96" i="6"/>
  <c r="BF96" i="6"/>
  <c r="T96" i="6"/>
  <c r="R96" i="6"/>
  <c r="P96" i="6"/>
  <c r="BI95" i="6"/>
  <c r="BH95" i="6"/>
  <c r="BG95" i="6"/>
  <c r="BF95" i="6"/>
  <c r="T95" i="6"/>
  <c r="R95" i="6"/>
  <c r="P95" i="6"/>
  <c r="BI94" i="6"/>
  <c r="BH94" i="6"/>
  <c r="BG94" i="6"/>
  <c r="BF94" i="6"/>
  <c r="T94" i="6"/>
  <c r="R94" i="6"/>
  <c r="P94" i="6"/>
  <c r="BI93" i="6"/>
  <c r="BH93" i="6"/>
  <c r="BG93" i="6"/>
  <c r="BF93" i="6"/>
  <c r="T93" i="6"/>
  <c r="R93" i="6"/>
  <c r="P93" i="6"/>
  <c r="BI92" i="6"/>
  <c r="BH92" i="6"/>
  <c r="BG92" i="6"/>
  <c r="BF92" i="6"/>
  <c r="T92" i="6"/>
  <c r="R92" i="6"/>
  <c r="P92" i="6"/>
  <c r="BI91" i="6"/>
  <c r="BH91" i="6"/>
  <c r="BG91" i="6"/>
  <c r="BF91" i="6"/>
  <c r="T91" i="6"/>
  <c r="R91" i="6"/>
  <c r="P91" i="6"/>
  <c r="BI90" i="6"/>
  <c r="BH90" i="6"/>
  <c r="BG90" i="6"/>
  <c r="BF90" i="6"/>
  <c r="T90" i="6"/>
  <c r="R90" i="6"/>
  <c r="P90" i="6"/>
  <c r="BI89" i="6"/>
  <c r="BH89" i="6"/>
  <c r="BG89" i="6"/>
  <c r="BF89" i="6"/>
  <c r="T89" i="6"/>
  <c r="R89" i="6"/>
  <c r="P89" i="6"/>
  <c r="BI88" i="6"/>
  <c r="BH88" i="6"/>
  <c r="BG88" i="6"/>
  <c r="BF88" i="6"/>
  <c r="T88" i="6"/>
  <c r="R88" i="6"/>
  <c r="P88" i="6"/>
  <c r="BI87" i="6"/>
  <c r="BH87" i="6"/>
  <c r="BG87" i="6"/>
  <c r="BF87" i="6"/>
  <c r="T87" i="6"/>
  <c r="R87" i="6"/>
  <c r="P87" i="6"/>
  <c r="BI86" i="6"/>
  <c r="BH86" i="6"/>
  <c r="BG86" i="6"/>
  <c r="BF86" i="6"/>
  <c r="T86" i="6"/>
  <c r="R86" i="6"/>
  <c r="P86" i="6"/>
  <c r="BI85" i="6"/>
  <c r="BH85" i="6"/>
  <c r="BG85" i="6"/>
  <c r="BF85" i="6"/>
  <c r="T85" i="6"/>
  <c r="R85" i="6"/>
  <c r="P85" i="6"/>
  <c r="BI83" i="6"/>
  <c r="BH83" i="6"/>
  <c r="BG83" i="6"/>
  <c r="BF83" i="6"/>
  <c r="T83" i="6"/>
  <c r="T82" i="6"/>
  <c r="R83" i="6"/>
  <c r="R82" i="6" s="1"/>
  <c r="P83" i="6"/>
  <c r="P82" i="6" s="1"/>
  <c r="F75" i="6"/>
  <c r="E73" i="6"/>
  <c r="F52" i="6"/>
  <c r="E50" i="6"/>
  <c r="J24" i="6"/>
  <c r="E24" i="6"/>
  <c r="J78" i="6" s="1"/>
  <c r="J23" i="6"/>
  <c r="J21" i="6"/>
  <c r="E21" i="6"/>
  <c r="J77" i="6" s="1"/>
  <c r="J20" i="6"/>
  <c r="J18" i="6"/>
  <c r="E18" i="6"/>
  <c r="F55" i="6" s="1"/>
  <c r="J17" i="6"/>
  <c r="J15" i="6"/>
  <c r="E15" i="6"/>
  <c r="F77" i="6" s="1"/>
  <c r="J14" i="6"/>
  <c r="J12" i="6"/>
  <c r="J75" i="6" s="1"/>
  <c r="E7" i="6"/>
  <c r="E71" i="6" s="1"/>
  <c r="J37" i="5"/>
  <c r="J36" i="5"/>
  <c r="AY58" i="1" s="1"/>
  <c r="J35" i="5"/>
  <c r="AX58" i="1" s="1"/>
  <c r="BI166" i="5"/>
  <c r="BH166" i="5"/>
  <c r="BG166" i="5"/>
  <c r="BF166" i="5"/>
  <c r="T166" i="5"/>
  <c r="T165" i="5" s="1"/>
  <c r="R166" i="5"/>
  <c r="R165" i="5" s="1"/>
  <c r="P166" i="5"/>
  <c r="P165" i="5"/>
  <c r="BI160" i="5"/>
  <c r="BH160" i="5"/>
  <c r="BG160" i="5"/>
  <c r="BF160" i="5"/>
  <c r="T160" i="5"/>
  <c r="R160" i="5"/>
  <c r="P160" i="5"/>
  <c r="BI155" i="5"/>
  <c r="BH155" i="5"/>
  <c r="BG155" i="5"/>
  <c r="BF155" i="5"/>
  <c r="T155" i="5"/>
  <c r="R155" i="5"/>
  <c r="P155" i="5"/>
  <c r="BI150" i="5"/>
  <c r="BH150" i="5"/>
  <c r="BG150" i="5"/>
  <c r="BF150" i="5"/>
  <c r="T150" i="5"/>
  <c r="R150" i="5"/>
  <c r="P150" i="5"/>
  <c r="BI146" i="5"/>
  <c r="BH146" i="5"/>
  <c r="BG146" i="5"/>
  <c r="BF146" i="5"/>
  <c r="T146" i="5"/>
  <c r="R146" i="5"/>
  <c r="P146" i="5"/>
  <c r="BI142" i="5"/>
  <c r="BH142" i="5"/>
  <c r="BG142" i="5"/>
  <c r="BF142" i="5"/>
  <c r="T142" i="5"/>
  <c r="R142" i="5"/>
  <c r="P142" i="5"/>
  <c r="BI137" i="5"/>
  <c r="BH137" i="5"/>
  <c r="BG137" i="5"/>
  <c r="BF137" i="5"/>
  <c r="T137" i="5"/>
  <c r="R137" i="5"/>
  <c r="P137" i="5"/>
  <c r="BI132" i="5"/>
  <c r="BH132" i="5"/>
  <c r="BG132" i="5"/>
  <c r="BF132" i="5"/>
  <c r="T132" i="5"/>
  <c r="R132" i="5"/>
  <c r="P132" i="5"/>
  <c r="BI131" i="5"/>
  <c r="BH131" i="5"/>
  <c r="BG131" i="5"/>
  <c r="BF131" i="5"/>
  <c r="T131" i="5"/>
  <c r="R131" i="5"/>
  <c r="P131" i="5"/>
  <c r="BI130" i="5"/>
  <c r="BH130" i="5"/>
  <c r="BG130" i="5"/>
  <c r="BF130" i="5"/>
  <c r="T130" i="5"/>
  <c r="R130" i="5"/>
  <c r="P130" i="5"/>
  <c r="BI129" i="5"/>
  <c r="BH129" i="5"/>
  <c r="BG129" i="5"/>
  <c r="BF129" i="5"/>
  <c r="T129" i="5"/>
  <c r="R129" i="5"/>
  <c r="P129" i="5"/>
  <c r="BI128" i="5"/>
  <c r="BH128" i="5"/>
  <c r="BG128" i="5"/>
  <c r="BF128" i="5"/>
  <c r="T128" i="5"/>
  <c r="R128" i="5"/>
  <c r="P128" i="5"/>
  <c r="BI127" i="5"/>
  <c r="BH127" i="5"/>
  <c r="BG127" i="5"/>
  <c r="BF127" i="5"/>
  <c r="T127" i="5"/>
  <c r="R127" i="5"/>
  <c r="P127" i="5"/>
  <c r="BI126" i="5"/>
  <c r="BH126" i="5"/>
  <c r="BG126" i="5"/>
  <c r="BF126" i="5"/>
  <c r="T126" i="5"/>
  <c r="R126" i="5"/>
  <c r="P126" i="5"/>
  <c r="BI125" i="5"/>
  <c r="BH125" i="5"/>
  <c r="BG125" i="5"/>
  <c r="BF125" i="5"/>
  <c r="T125" i="5"/>
  <c r="R125" i="5"/>
  <c r="P125" i="5"/>
  <c r="BI124" i="5"/>
  <c r="BH124" i="5"/>
  <c r="BG124" i="5"/>
  <c r="BF124" i="5"/>
  <c r="T124" i="5"/>
  <c r="R124" i="5"/>
  <c r="P124" i="5"/>
  <c r="BI123" i="5"/>
  <c r="BH123" i="5"/>
  <c r="BG123" i="5"/>
  <c r="BF123" i="5"/>
  <c r="T123" i="5"/>
  <c r="R123" i="5"/>
  <c r="P123" i="5"/>
  <c r="BI122" i="5"/>
  <c r="BH122" i="5"/>
  <c r="BG122" i="5"/>
  <c r="BF122" i="5"/>
  <c r="T122" i="5"/>
  <c r="R122" i="5"/>
  <c r="P122" i="5"/>
  <c r="BI121" i="5"/>
  <c r="BH121" i="5"/>
  <c r="BG121" i="5"/>
  <c r="BF121" i="5"/>
  <c r="T121" i="5"/>
  <c r="R121" i="5"/>
  <c r="P121" i="5"/>
  <c r="BI120" i="5"/>
  <c r="BH120" i="5"/>
  <c r="BG120" i="5"/>
  <c r="BF120" i="5"/>
  <c r="T120" i="5"/>
  <c r="R120" i="5"/>
  <c r="P120" i="5"/>
  <c r="BI119" i="5"/>
  <c r="BH119" i="5"/>
  <c r="BG119" i="5"/>
  <c r="BF119" i="5"/>
  <c r="T119" i="5"/>
  <c r="R119" i="5"/>
  <c r="P119" i="5"/>
  <c r="BI118" i="5"/>
  <c r="BH118" i="5"/>
  <c r="BG118" i="5"/>
  <c r="BF118" i="5"/>
  <c r="T118" i="5"/>
  <c r="R118" i="5"/>
  <c r="P118" i="5"/>
  <c r="BI117" i="5"/>
  <c r="BH117" i="5"/>
  <c r="BG117" i="5"/>
  <c r="BF117" i="5"/>
  <c r="T117" i="5"/>
  <c r="R117" i="5"/>
  <c r="P117" i="5"/>
  <c r="BI116" i="5"/>
  <c r="BH116" i="5"/>
  <c r="BG116" i="5"/>
  <c r="BF116" i="5"/>
  <c r="T116" i="5"/>
  <c r="R116" i="5"/>
  <c r="P116" i="5"/>
  <c r="BI115" i="5"/>
  <c r="BH115" i="5"/>
  <c r="BG115" i="5"/>
  <c r="BF115" i="5"/>
  <c r="T115" i="5"/>
  <c r="R115" i="5"/>
  <c r="P115" i="5"/>
  <c r="BI110" i="5"/>
  <c r="BH110" i="5"/>
  <c r="BG110" i="5"/>
  <c r="BF110" i="5"/>
  <c r="T110" i="5"/>
  <c r="R110" i="5"/>
  <c r="P110" i="5"/>
  <c r="BI104" i="5"/>
  <c r="BH104" i="5"/>
  <c r="BG104" i="5"/>
  <c r="BF104" i="5"/>
  <c r="T104" i="5"/>
  <c r="R104" i="5"/>
  <c r="P104" i="5"/>
  <c r="BI99" i="5"/>
  <c r="BH99" i="5"/>
  <c r="BG99" i="5"/>
  <c r="BF99" i="5"/>
  <c r="T99" i="5"/>
  <c r="R99" i="5"/>
  <c r="P99" i="5"/>
  <c r="BI94" i="5"/>
  <c r="BH94" i="5"/>
  <c r="BG94" i="5"/>
  <c r="BF94" i="5"/>
  <c r="T94" i="5"/>
  <c r="R94" i="5"/>
  <c r="P94" i="5"/>
  <c r="BI89" i="5"/>
  <c r="BH89" i="5"/>
  <c r="BG89" i="5"/>
  <c r="BF89" i="5"/>
  <c r="T89" i="5"/>
  <c r="R89" i="5"/>
  <c r="P89" i="5"/>
  <c r="BI84" i="5"/>
  <c r="BH84" i="5"/>
  <c r="BG84" i="5"/>
  <c r="BF84" i="5"/>
  <c r="T84" i="5"/>
  <c r="R84" i="5"/>
  <c r="P84" i="5"/>
  <c r="F76" i="5"/>
  <c r="E74" i="5"/>
  <c r="F52" i="5"/>
  <c r="E50" i="5"/>
  <c r="J24" i="5"/>
  <c r="E24" i="5"/>
  <c r="J79" i="5" s="1"/>
  <c r="J23" i="5"/>
  <c r="J21" i="5"/>
  <c r="E21" i="5"/>
  <c r="J78" i="5"/>
  <c r="J20" i="5"/>
  <c r="J18" i="5"/>
  <c r="E18" i="5"/>
  <c r="F79" i="5" s="1"/>
  <c r="J17" i="5"/>
  <c r="J15" i="5"/>
  <c r="E15" i="5"/>
  <c r="F78" i="5"/>
  <c r="J14" i="5"/>
  <c r="J12" i="5"/>
  <c r="J76" i="5"/>
  <c r="E7" i="5"/>
  <c r="E72" i="5"/>
  <c r="J37" i="4"/>
  <c r="J36" i="4"/>
  <c r="AY57" i="1"/>
  <c r="J35" i="4"/>
  <c r="AX57" i="1" s="1"/>
  <c r="BI188" i="4"/>
  <c r="BH188" i="4"/>
  <c r="BG188" i="4"/>
  <c r="BF188" i="4"/>
  <c r="T188" i="4"/>
  <c r="T187" i="4"/>
  <c r="R188" i="4"/>
  <c r="R187" i="4" s="1"/>
  <c r="P188" i="4"/>
  <c r="P187" i="4" s="1"/>
  <c r="BI186" i="4"/>
  <c r="BH186" i="4"/>
  <c r="BG186" i="4"/>
  <c r="BF186" i="4"/>
  <c r="T186" i="4"/>
  <c r="R186" i="4"/>
  <c r="P186" i="4"/>
  <c r="BI185" i="4"/>
  <c r="BH185" i="4"/>
  <c r="BG185" i="4"/>
  <c r="BF185" i="4"/>
  <c r="T185" i="4"/>
  <c r="R185" i="4"/>
  <c r="P185" i="4"/>
  <c r="BI184" i="4"/>
  <c r="BH184" i="4"/>
  <c r="BG184" i="4"/>
  <c r="BF184" i="4"/>
  <c r="T184" i="4"/>
  <c r="R184" i="4"/>
  <c r="P184" i="4"/>
  <c r="BI183" i="4"/>
  <c r="BH183" i="4"/>
  <c r="BG183" i="4"/>
  <c r="BF183" i="4"/>
  <c r="T183" i="4"/>
  <c r="R183" i="4"/>
  <c r="P183" i="4"/>
  <c r="BI182" i="4"/>
  <c r="BH182" i="4"/>
  <c r="BG182" i="4"/>
  <c r="BF182" i="4"/>
  <c r="T182" i="4"/>
  <c r="R182" i="4"/>
  <c r="P182" i="4"/>
  <c r="BI181" i="4"/>
  <c r="BH181" i="4"/>
  <c r="BG181" i="4"/>
  <c r="BF181" i="4"/>
  <c r="T181" i="4"/>
  <c r="R181" i="4"/>
  <c r="P181" i="4"/>
  <c r="BI180" i="4"/>
  <c r="BH180" i="4"/>
  <c r="BG180" i="4"/>
  <c r="BF180" i="4"/>
  <c r="T180" i="4"/>
  <c r="R180" i="4"/>
  <c r="P180" i="4"/>
  <c r="BI179" i="4"/>
  <c r="BH179" i="4"/>
  <c r="BG179" i="4"/>
  <c r="BF179" i="4"/>
  <c r="T179" i="4"/>
  <c r="R179" i="4"/>
  <c r="P179" i="4"/>
  <c r="BI178" i="4"/>
  <c r="BH178" i="4"/>
  <c r="BG178" i="4"/>
  <c r="BF178" i="4"/>
  <c r="T178" i="4"/>
  <c r="R178" i="4"/>
  <c r="P178" i="4"/>
  <c r="BI173" i="4"/>
  <c r="BH173" i="4"/>
  <c r="BG173" i="4"/>
  <c r="BF173" i="4"/>
  <c r="T173" i="4"/>
  <c r="R173" i="4"/>
  <c r="P173" i="4"/>
  <c r="BI168" i="4"/>
  <c r="BH168" i="4"/>
  <c r="BG168" i="4"/>
  <c r="BF168" i="4"/>
  <c r="T168" i="4"/>
  <c r="R168" i="4"/>
  <c r="P168" i="4"/>
  <c r="BI163" i="4"/>
  <c r="BH163" i="4"/>
  <c r="BG163" i="4"/>
  <c r="BF163" i="4"/>
  <c r="T163" i="4"/>
  <c r="R163" i="4"/>
  <c r="P163" i="4"/>
  <c r="BI162" i="4"/>
  <c r="BH162" i="4"/>
  <c r="BG162" i="4"/>
  <c r="BF162" i="4"/>
  <c r="T162" i="4"/>
  <c r="R162" i="4"/>
  <c r="P162" i="4"/>
  <c r="BI161" i="4"/>
  <c r="BH161" i="4"/>
  <c r="BG161" i="4"/>
  <c r="BF161" i="4"/>
  <c r="T161" i="4"/>
  <c r="R161" i="4"/>
  <c r="P161" i="4"/>
  <c r="BI160" i="4"/>
  <c r="BH160" i="4"/>
  <c r="BG160" i="4"/>
  <c r="BF160" i="4"/>
  <c r="T160" i="4"/>
  <c r="R160" i="4"/>
  <c r="P160" i="4"/>
  <c r="BI159" i="4"/>
  <c r="BH159" i="4"/>
  <c r="BG159" i="4"/>
  <c r="BF159" i="4"/>
  <c r="T159" i="4"/>
  <c r="R159" i="4"/>
  <c r="P159" i="4"/>
  <c r="BI158" i="4"/>
  <c r="BH158" i="4"/>
  <c r="BG158" i="4"/>
  <c r="BF158" i="4"/>
  <c r="T158" i="4"/>
  <c r="R158" i="4"/>
  <c r="P158" i="4"/>
  <c r="BI157" i="4"/>
  <c r="BH157" i="4"/>
  <c r="BG157" i="4"/>
  <c r="BF157" i="4"/>
  <c r="T157" i="4"/>
  <c r="R157" i="4"/>
  <c r="P157" i="4"/>
  <c r="BI155" i="4"/>
  <c r="BH155" i="4"/>
  <c r="BG155" i="4"/>
  <c r="BF155" i="4"/>
  <c r="T155" i="4"/>
  <c r="R155" i="4"/>
  <c r="P155" i="4"/>
  <c r="BI154" i="4"/>
  <c r="BH154" i="4"/>
  <c r="BG154" i="4"/>
  <c r="BF154" i="4"/>
  <c r="T154" i="4"/>
  <c r="R154" i="4"/>
  <c r="P154" i="4"/>
  <c r="BI153" i="4"/>
  <c r="BH153" i="4"/>
  <c r="BG153" i="4"/>
  <c r="BF153" i="4"/>
  <c r="T153" i="4"/>
  <c r="R153" i="4"/>
  <c r="P153" i="4"/>
  <c r="BI152" i="4"/>
  <c r="BH152" i="4"/>
  <c r="BG152" i="4"/>
  <c r="BF152" i="4"/>
  <c r="T152" i="4"/>
  <c r="R152" i="4"/>
  <c r="P152" i="4"/>
  <c r="BI151" i="4"/>
  <c r="BH151" i="4"/>
  <c r="BG151" i="4"/>
  <c r="BF151" i="4"/>
  <c r="T151" i="4"/>
  <c r="R151" i="4"/>
  <c r="P151" i="4"/>
  <c r="BI150" i="4"/>
  <c r="BH150" i="4"/>
  <c r="BG150" i="4"/>
  <c r="BF150" i="4"/>
  <c r="T150" i="4"/>
  <c r="R150" i="4"/>
  <c r="P150" i="4"/>
  <c r="BI149" i="4"/>
  <c r="BH149" i="4"/>
  <c r="BG149" i="4"/>
  <c r="BF149" i="4"/>
  <c r="T149" i="4"/>
  <c r="R149" i="4"/>
  <c r="P149" i="4"/>
  <c r="BI148" i="4"/>
  <c r="BH148" i="4"/>
  <c r="BG148" i="4"/>
  <c r="BF148" i="4"/>
  <c r="T148" i="4"/>
  <c r="R148" i="4"/>
  <c r="P148" i="4"/>
  <c r="BI147" i="4"/>
  <c r="BH147" i="4"/>
  <c r="BG147" i="4"/>
  <c r="BF147" i="4"/>
  <c r="T147" i="4"/>
  <c r="R147" i="4"/>
  <c r="P147" i="4"/>
  <c r="BI146" i="4"/>
  <c r="BH146" i="4"/>
  <c r="BG146" i="4"/>
  <c r="BF146" i="4"/>
  <c r="T146" i="4"/>
  <c r="R146" i="4"/>
  <c r="P146" i="4"/>
  <c r="BI144" i="4"/>
  <c r="BH144" i="4"/>
  <c r="BG144" i="4"/>
  <c r="BF144" i="4"/>
  <c r="T144" i="4"/>
  <c r="R144" i="4"/>
  <c r="P144" i="4"/>
  <c r="BI143" i="4"/>
  <c r="BH143" i="4"/>
  <c r="BG143" i="4"/>
  <c r="BF143" i="4"/>
  <c r="T143" i="4"/>
  <c r="R143" i="4"/>
  <c r="P143" i="4"/>
  <c r="BI142" i="4"/>
  <c r="BH142" i="4"/>
  <c r="BG142" i="4"/>
  <c r="BF142" i="4"/>
  <c r="T142" i="4"/>
  <c r="R142" i="4"/>
  <c r="P142" i="4"/>
  <c r="BI137" i="4"/>
  <c r="BH137" i="4"/>
  <c r="BG137" i="4"/>
  <c r="BF137" i="4"/>
  <c r="T137" i="4"/>
  <c r="R137" i="4"/>
  <c r="P137" i="4"/>
  <c r="BI136" i="4"/>
  <c r="BH136" i="4"/>
  <c r="BG136" i="4"/>
  <c r="BF136" i="4"/>
  <c r="T136" i="4"/>
  <c r="R136" i="4"/>
  <c r="P136" i="4"/>
  <c r="BI130" i="4"/>
  <c r="BH130" i="4"/>
  <c r="BG130" i="4"/>
  <c r="BF130" i="4"/>
  <c r="T130" i="4"/>
  <c r="R130" i="4"/>
  <c r="P130" i="4"/>
  <c r="BI125" i="4"/>
  <c r="BH125" i="4"/>
  <c r="BG125" i="4"/>
  <c r="BF125" i="4"/>
  <c r="T125" i="4"/>
  <c r="R125" i="4"/>
  <c r="P125" i="4"/>
  <c r="BI120" i="4"/>
  <c r="BH120" i="4"/>
  <c r="BG120" i="4"/>
  <c r="BF120" i="4"/>
  <c r="T120" i="4"/>
  <c r="R120" i="4"/>
  <c r="P120" i="4"/>
  <c r="BI115" i="4"/>
  <c r="BH115" i="4"/>
  <c r="BG115" i="4"/>
  <c r="BF115" i="4"/>
  <c r="T115" i="4"/>
  <c r="R115" i="4"/>
  <c r="P115" i="4"/>
  <c r="BI114" i="4"/>
  <c r="BH114" i="4"/>
  <c r="BG114" i="4"/>
  <c r="BF114" i="4"/>
  <c r="T114" i="4"/>
  <c r="R114" i="4"/>
  <c r="P114" i="4"/>
  <c r="BI112" i="4"/>
  <c r="BH112" i="4"/>
  <c r="BG112" i="4"/>
  <c r="BF112" i="4"/>
  <c r="T112" i="4"/>
  <c r="T111" i="4" s="1"/>
  <c r="R112" i="4"/>
  <c r="R111" i="4" s="1"/>
  <c r="P112" i="4"/>
  <c r="P111" i="4"/>
  <c r="BI107" i="4"/>
  <c r="BH107" i="4"/>
  <c r="BG107" i="4"/>
  <c r="BF107" i="4"/>
  <c r="T107" i="4"/>
  <c r="R107" i="4"/>
  <c r="P107" i="4"/>
  <c r="BI106" i="4"/>
  <c r="BH106" i="4"/>
  <c r="BG106" i="4"/>
  <c r="BF106" i="4"/>
  <c r="T106" i="4"/>
  <c r="R106" i="4"/>
  <c r="P106" i="4"/>
  <c r="BI102" i="4"/>
  <c r="BH102" i="4"/>
  <c r="BG102" i="4"/>
  <c r="BF102" i="4"/>
  <c r="T102" i="4"/>
  <c r="R102" i="4"/>
  <c r="P102" i="4"/>
  <c r="BI101" i="4"/>
  <c r="BH101" i="4"/>
  <c r="BG101" i="4"/>
  <c r="BF101" i="4"/>
  <c r="T101" i="4"/>
  <c r="R101" i="4"/>
  <c r="P101" i="4"/>
  <c r="BI97" i="4"/>
  <c r="BH97" i="4"/>
  <c r="BG97" i="4"/>
  <c r="BF97" i="4"/>
  <c r="T97" i="4"/>
  <c r="R97" i="4"/>
  <c r="P97" i="4"/>
  <c r="BI92" i="4"/>
  <c r="BH92" i="4"/>
  <c r="BG92" i="4"/>
  <c r="BF92" i="4"/>
  <c r="T92" i="4"/>
  <c r="R92" i="4"/>
  <c r="P92" i="4"/>
  <c r="BI91" i="4"/>
  <c r="BH91" i="4"/>
  <c r="BG91" i="4"/>
  <c r="BF91" i="4"/>
  <c r="T91" i="4"/>
  <c r="R91" i="4"/>
  <c r="P91" i="4"/>
  <c r="BI90" i="4"/>
  <c r="BH90" i="4"/>
  <c r="BG90" i="4"/>
  <c r="BF90" i="4"/>
  <c r="T90" i="4"/>
  <c r="R90" i="4"/>
  <c r="P90" i="4"/>
  <c r="BI89" i="4"/>
  <c r="BH89" i="4"/>
  <c r="BG89" i="4"/>
  <c r="BF89" i="4"/>
  <c r="T89" i="4"/>
  <c r="R89" i="4"/>
  <c r="P89" i="4"/>
  <c r="BI88" i="4"/>
  <c r="BH88" i="4"/>
  <c r="BG88" i="4"/>
  <c r="BF88" i="4"/>
  <c r="T88" i="4"/>
  <c r="R88" i="4"/>
  <c r="P88" i="4"/>
  <c r="BI87" i="4"/>
  <c r="BH87" i="4"/>
  <c r="BG87" i="4"/>
  <c r="BF87" i="4"/>
  <c r="T87" i="4"/>
  <c r="R87" i="4"/>
  <c r="P87" i="4"/>
  <c r="F79" i="4"/>
  <c r="E77" i="4"/>
  <c r="F52" i="4"/>
  <c r="E50" i="4"/>
  <c r="J24" i="4"/>
  <c r="E24" i="4"/>
  <c r="J55" i="4" s="1"/>
  <c r="J23" i="4"/>
  <c r="J21" i="4"/>
  <c r="E21" i="4"/>
  <c r="J54" i="4"/>
  <c r="J20" i="4"/>
  <c r="J18" i="4"/>
  <c r="E18" i="4"/>
  <c r="F82" i="4" s="1"/>
  <c r="J17" i="4"/>
  <c r="J15" i="4"/>
  <c r="E15" i="4"/>
  <c r="F54" i="4"/>
  <c r="J14" i="4"/>
  <c r="J12" i="4"/>
  <c r="J79" i="4"/>
  <c r="E7" i="4"/>
  <c r="E75" i="4"/>
  <c r="J37" i="3"/>
  <c r="J36" i="3"/>
  <c r="AY56" i="1"/>
  <c r="J35" i="3"/>
  <c r="AX56" i="1" s="1"/>
  <c r="BI204" i="3"/>
  <c r="BH204" i="3"/>
  <c r="BG204" i="3"/>
  <c r="BF204" i="3"/>
  <c r="T204" i="3"/>
  <c r="T203" i="3"/>
  <c r="R204" i="3"/>
  <c r="R203" i="3" s="1"/>
  <c r="P204" i="3"/>
  <c r="P203" i="3" s="1"/>
  <c r="BI202" i="3"/>
  <c r="BH202" i="3"/>
  <c r="BG202" i="3"/>
  <c r="BF202" i="3"/>
  <c r="T202" i="3"/>
  <c r="R202" i="3"/>
  <c r="P202" i="3"/>
  <c r="BI201" i="3"/>
  <c r="BH201" i="3"/>
  <c r="BG201" i="3"/>
  <c r="BF201" i="3"/>
  <c r="T201" i="3"/>
  <c r="R201" i="3"/>
  <c r="P201" i="3"/>
  <c r="BI200" i="3"/>
  <c r="BH200" i="3"/>
  <c r="BG200" i="3"/>
  <c r="BF200" i="3"/>
  <c r="T200" i="3"/>
  <c r="R200" i="3"/>
  <c r="P200" i="3"/>
  <c r="BI199" i="3"/>
  <c r="BH199" i="3"/>
  <c r="BG199" i="3"/>
  <c r="BF199" i="3"/>
  <c r="T199" i="3"/>
  <c r="R199" i="3"/>
  <c r="P199" i="3"/>
  <c r="BI198" i="3"/>
  <c r="BH198" i="3"/>
  <c r="BG198" i="3"/>
  <c r="BF198" i="3"/>
  <c r="T198" i="3"/>
  <c r="R198" i="3"/>
  <c r="P198" i="3"/>
  <c r="BI197" i="3"/>
  <c r="BH197" i="3"/>
  <c r="BG197" i="3"/>
  <c r="BF197" i="3"/>
  <c r="T197" i="3"/>
  <c r="R197" i="3"/>
  <c r="P197" i="3"/>
  <c r="BI196" i="3"/>
  <c r="BH196" i="3"/>
  <c r="BG196" i="3"/>
  <c r="BF196" i="3"/>
  <c r="T196" i="3"/>
  <c r="R196" i="3"/>
  <c r="P196" i="3"/>
  <c r="BI195" i="3"/>
  <c r="BH195" i="3"/>
  <c r="BG195" i="3"/>
  <c r="BF195" i="3"/>
  <c r="T195" i="3"/>
  <c r="R195" i="3"/>
  <c r="P195" i="3"/>
  <c r="BI194" i="3"/>
  <c r="BH194" i="3"/>
  <c r="BG194" i="3"/>
  <c r="BF194" i="3"/>
  <c r="T194" i="3"/>
  <c r="R194" i="3"/>
  <c r="P194" i="3"/>
  <c r="BI193" i="3"/>
  <c r="BH193" i="3"/>
  <c r="BG193" i="3"/>
  <c r="BF193" i="3"/>
  <c r="T193" i="3"/>
  <c r="R193" i="3"/>
  <c r="P193" i="3"/>
  <c r="BI192" i="3"/>
  <c r="BH192" i="3"/>
  <c r="BG192" i="3"/>
  <c r="BF192" i="3"/>
  <c r="T192" i="3"/>
  <c r="R192" i="3"/>
  <c r="P192" i="3"/>
  <c r="BI191" i="3"/>
  <c r="BH191" i="3"/>
  <c r="BG191" i="3"/>
  <c r="BF191" i="3"/>
  <c r="T191" i="3"/>
  <c r="R191" i="3"/>
  <c r="P191" i="3"/>
  <c r="BI190" i="3"/>
  <c r="BH190" i="3"/>
  <c r="BG190" i="3"/>
  <c r="BF190" i="3"/>
  <c r="T190" i="3"/>
  <c r="R190" i="3"/>
  <c r="P190" i="3"/>
  <c r="BI189" i="3"/>
  <c r="BH189" i="3"/>
  <c r="BG189" i="3"/>
  <c r="BF189" i="3"/>
  <c r="T189" i="3"/>
  <c r="R189" i="3"/>
  <c r="P189" i="3"/>
  <c r="BI184" i="3"/>
  <c r="BH184" i="3"/>
  <c r="BG184" i="3"/>
  <c r="BF184" i="3"/>
  <c r="T184" i="3"/>
  <c r="R184" i="3"/>
  <c r="P184" i="3"/>
  <c r="BI183" i="3"/>
  <c r="BH183" i="3"/>
  <c r="BG183" i="3"/>
  <c r="BF183" i="3"/>
  <c r="T183" i="3"/>
  <c r="R183" i="3"/>
  <c r="P183" i="3"/>
  <c r="BI182" i="3"/>
  <c r="BH182" i="3"/>
  <c r="BG182" i="3"/>
  <c r="BF182" i="3"/>
  <c r="T182" i="3"/>
  <c r="R182" i="3"/>
  <c r="P182" i="3"/>
  <c r="BI177" i="3"/>
  <c r="BH177" i="3"/>
  <c r="BG177" i="3"/>
  <c r="BF177" i="3"/>
  <c r="T177" i="3"/>
  <c r="R177" i="3"/>
  <c r="P177" i="3"/>
  <c r="BI176" i="3"/>
  <c r="BH176" i="3"/>
  <c r="BG176" i="3"/>
  <c r="BF176" i="3"/>
  <c r="T176" i="3"/>
  <c r="R176" i="3"/>
  <c r="P176" i="3"/>
  <c r="BI175" i="3"/>
  <c r="BH175" i="3"/>
  <c r="BG175" i="3"/>
  <c r="BF175" i="3"/>
  <c r="T175" i="3"/>
  <c r="R175" i="3"/>
  <c r="P175" i="3"/>
  <c r="BI174" i="3"/>
  <c r="BH174" i="3"/>
  <c r="BG174" i="3"/>
  <c r="BF174" i="3"/>
  <c r="T174" i="3"/>
  <c r="R174" i="3"/>
  <c r="P174" i="3"/>
  <c r="BI173" i="3"/>
  <c r="BH173" i="3"/>
  <c r="BG173" i="3"/>
  <c r="BF173" i="3"/>
  <c r="T173" i="3"/>
  <c r="R173" i="3"/>
  <c r="P173" i="3"/>
  <c r="BI171" i="3"/>
  <c r="BH171" i="3"/>
  <c r="BG171" i="3"/>
  <c r="BF171" i="3"/>
  <c r="T171" i="3"/>
  <c r="R171" i="3"/>
  <c r="P171" i="3"/>
  <c r="BI170" i="3"/>
  <c r="BH170" i="3"/>
  <c r="BG170" i="3"/>
  <c r="BF170" i="3"/>
  <c r="T170" i="3"/>
  <c r="R170" i="3"/>
  <c r="P170" i="3"/>
  <c r="BI169" i="3"/>
  <c r="BH169" i="3"/>
  <c r="BG169" i="3"/>
  <c r="BF169" i="3"/>
  <c r="T169" i="3"/>
  <c r="R169" i="3"/>
  <c r="P169" i="3"/>
  <c r="BI168" i="3"/>
  <c r="BH168" i="3"/>
  <c r="BG168" i="3"/>
  <c r="BF168" i="3"/>
  <c r="T168" i="3"/>
  <c r="R168" i="3"/>
  <c r="P168" i="3"/>
  <c r="BI167" i="3"/>
  <c r="BH167" i="3"/>
  <c r="BG167" i="3"/>
  <c r="BF167" i="3"/>
  <c r="T167" i="3"/>
  <c r="R167" i="3"/>
  <c r="P167" i="3"/>
  <c r="BI166" i="3"/>
  <c r="BH166" i="3"/>
  <c r="BG166" i="3"/>
  <c r="BF166" i="3"/>
  <c r="T166" i="3"/>
  <c r="R166" i="3"/>
  <c r="P166" i="3"/>
  <c r="BI165" i="3"/>
  <c r="BH165" i="3"/>
  <c r="BG165" i="3"/>
  <c r="BF165" i="3"/>
  <c r="T165" i="3"/>
  <c r="R165" i="3"/>
  <c r="P165" i="3"/>
  <c r="BI164" i="3"/>
  <c r="BH164" i="3"/>
  <c r="BG164" i="3"/>
  <c r="BF164" i="3"/>
  <c r="T164" i="3"/>
  <c r="R164" i="3"/>
  <c r="P164" i="3"/>
  <c r="BI163" i="3"/>
  <c r="BH163" i="3"/>
  <c r="BG163" i="3"/>
  <c r="BF163" i="3"/>
  <c r="T163" i="3"/>
  <c r="R163" i="3"/>
  <c r="P163" i="3"/>
  <c r="BI162" i="3"/>
  <c r="BH162" i="3"/>
  <c r="BG162" i="3"/>
  <c r="BF162" i="3"/>
  <c r="T162" i="3"/>
  <c r="R162" i="3"/>
  <c r="P162" i="3"/>
  <c r="BI160" i="3"/>
  <c r="BH160" i="3"/>
  <c r="BG160" i="3"/>
  <c r="BF160" i="3"/>
  <c r="T160" i="3"/>
  <c r="R160" i="3"/>
  <c r="P160" i="3"/>
  <c r="BI159" i="3"/>
  <c r="BH159" i="3"/>
  <c r="BG159" i="3"/>
  <c r="BF159" i="3"/>
  <c r="T159" i="3"/>
  <c r="R159" i="3"/>
  <c r="P159" i="3"/>
  <c r="BI154" i="3"/>
  <c r="BH154" i="3"/>
  <c r="BG154" i="3"/>
  <c r="BF154" i="3"/>
  <c r="T154" i="3"/>
  <c r="R154" i="3"/>
  <c r="P154" i="3"/>
  <c r="BI153" i="3"/>
  <c r="BH153" i="3"/>
  <c r="BG153" i="3"/>
  <c r="BF153" i="3"/>
  <c r="T153" i="3"/>
  <c r="R153" i="3"/>
  <c r="P153" i="3"/>
  <c r="BI148" i="3"/>
  <c r="BH148" i="3"/>
  <c r="BG148" i="3"/>
  <c r="BF148" i="3"/>
  <c r="T148" i="3"/>
  <c r="R148" i="3"/>
  <c r="P148" i="3"/>
  <c r="BI143" i="3"/>
  <c r="BH143" i="3"/>
  <c r="BG143" i="3"/>
  <c r="BF143" i="3"/>
  <c r="T143" i="3"/>
  <c r="R143" i="3"/>
  <c r="P143" i="3"/>
  <c r="BI138" i="3"/>
  <c r="BH138" i="3"/>
  <c r="BG138" i="3"/>
  <c r="BF138" i="3"/>
  <c r="T138" i="3"/>
  <c r="R138" i="3"/>
  <c r="P138" i="3"/>
  <c r="BI133" i="3"/>
  <c r="BH133" i="3"/>
  <c r="BG133" i="3"/>
  <c r="BF133" i="3"/>
  <c r="T133" i="3"/>
  <c r="R133" i="3"/>
  <c r="P133" i="3"/>
  <c r="BI132" i="3"/>
  <c r="BH132" i="3"/>
  <c r="BG132" i="3"/>
  <c r="BF132" i="3"/>
  <c r="T132" i="3"/>
  <c r="R132" i="3"/>
  <c r="P132" i="3"/>
  <c r="BI126" i="3"/>
  <c r="BH126" i="3"/>
  <c r="BG126" i="3"/>
  <c r="BF126" i="3"/>
  <c r="T126" i="3"/>
  <c r="T125" i="3" s="1"/>
  <c r="R126" i="3"/>
  <c r="R125" i="3"/>
  <c r="P126" i="3"/>
  <c r="P125" i="3"/>
  <c r="BI121" i="3"/>
  <c r="BH121" i="3"/>
  <c r="BG121" i="3"/>
  <c r="BF121" i="3"/>
  <c r="T121" i="3"/>
  <c r="R121" i="3"/>
  <c r="P121" i="3"/>
  <c r="BI120" i="3"/>
  <c r="BH120" i="3"/>
  <c r="BG120" i="3"/>
  <c r="BF120" i="3"/>
  <c r="T120" i="3"/>
  <c r="R120" i="3"/>
  <c r="P120" i="3"/>
  <c r="BI116" i="3"/>
  <c r="BH116" i="3"/>
  <c r="BG116" i="3"/>
  <c r="BF116" i="3"/>
  <c r="T116" i="3"/>
  <c r="R116" i="3"/>
  <c r="P116" i="3"/>
  <c r="BI115" i="3"/>
  <c r="BH115" i="3"/>
  <c r="BG115" i="3"/>
  <c r="BF115" i="3"/>
  <c r="T115" i="3"/>
  <c r="R115" i="3"/>
  <c r="P115" i="3"/>
  <c r="BI110" i="3"/>
  <c r="BH110" i="3"/>
  <c r="BG110" i="3"/>
  <c r="BF110" i="3"/>
  <c r="T110" i="3"/>
  <c r="R110" i="3"/>
  <c r="P110" i="3"/>
  <c r="BI106" i="3"/>
  <c r="BH106" i="3"/>
  <c r="BG106" i="3"/>
  <c r="BF106" i="3"/>
  <c r="T106" i="3"/>
  <c r="R106" i="3"/>
  <c r="P106" i="3"/>
  <c r="BI105" i="3"/>
  <c r="BH105" i="3"/>
  <c r="BG105" i="3"/>
  <c r="BF105" i="3"/>
  <c r="T105" i="3"/>
  <c r="R105" i="3"/>
  <c r="P105" i="3"/>
  <c r="BI104" i="3"/>
  <c r="BH104" i="3"/>
  <c r="BG104" i="3"/>
  <c r="BF104" i="3"/>
  <c r="T104" i="3"/>
  <c r="R104" i="3"/>
  <c r="P104" i="3"/>
  <c r="BI100" i="3"/>
  <c r="BH100" i="3"/>
  <c r="BG100" i="3"/>
  <c r="BF100" i="3"/>
  <c r="T100" i="3"/>
  <c r="R100" i="3"/>
  <c r="P100" i="3"/>
  <c r="BI95" i="3"/>
  <c r="BH95" i="3"/>
  <c r="BG95" i="3"/>
  <c r="BF95" i="3"/>
  <c r="T95" i="3"/>
  <c r="R95" i="3"/>
  <c r="P95" i="3"/>
  <c r="BI94" i="3"/>
  <c r="BH94" i="3"/>
  <c r="BG94" i="3"/>
  <c r="BF94" i="3"/>
  <c r="T94" i="3"/>
  <c r="R94" i="3"/>
  <c r="P94" i="3"/>
  <c r="BI93" i="3"/>
  <c r="BH93" i="3"/>
  <c r="BG93" i="3"/>
  <c r="BF93" i="3"/>
  <c r="T93" i="3"/>
  <c r="R93" i="3"/>
  <c r="P93" i="3"/>
  <c r="BI92" i="3"/>
  <c r="BH92" i="3"/>
  <c r="BG92" i="3"/>
  <c r="BF92" i="3"/>
  <c r="T92" i="3"/>
  <c r="R92" i="3"/>
  <c r="P92" i="3"/>
  <c r="BI91" i="3"/>
  <c r="BH91" i="3"/>
  <c r="BG91" i="3"/>
  <c r="BF91" i="3"/>
  <c r="T91" i="3"/>
  <c r="R91" i="3"/>
  <c r="P91" i="3"/>
  <c r="BI87" i="3"/>
  <c r="BH87" i="3"/>
  <c r="BG87" i="3"/>
  <c r="BF87" i="3"/>
  <c r="T87" i="3"/>
  <c r="R87" i="3"/>
  <c r="P87" i="3"/>
  <c r="F79" i="3"/>
  <c r="E77" i="3"/>
  <c r="F52" i="3"/>
  <c r="E50" i="3"/>
  <c r="J24" i="3"/>
  <c r="E24" i="3"/>
  <c r="J55" i="3" s="1"/>
  <c r="J23" i="3"/>
  <c r="J21" i="3"/>
  <c r="E21" i="3"/>
  <c r="J54" i="3" s="1"/>
  <c r="J20" i="3"/>
  <c r="J18" i="3"/>
  <c r="E18" i="3"/>
  <c r="F82" i="3" s="1"/>
  <c r="J17" i="3"/>
  <c r="J15" i="3"/>
  <c r="E15" i="3"/>
  <c r="F54" i="3" s="1"/>
  <c r="J14" i="3"/>
  <c r="J12" i="3"/>
  <c r="J79" i="3" s="1"/>
  <c r="E7" i="3"/>
  <c r="E48" i="3" s="1"/>
  <c r="J37" i="2"/>
  <c r="J36" i="2"/>
  <c r="AY55" i="1" s="1"/>
  <c r="J35" i="2"/>
  <c r="AX55" i="1" s="1"/>
  <c r="BI117" i="2"/>
  <c r="BH117" i="2"/>
  <c r="BG117" i="2"/>
  <c r="BF117" i="2"/>
  <c r="T117" i="2"/>
  <c r="T116" i="2" s="1"/>
  <c r="R117" i="2"/>
  <c r="R116" i="2"/>
  <c r="P117" i="2"/>
  <c r="P116" i="2" s="1"/>
  <c r="BI115" i="2"/>
  <c r="BH115" i="2"/>
  <c r="BG115" i="2"/>
  <c r="BF115" i="2"/>
  <c r="T115" i="2"/>
  <c r="T114" i="2"/>
  <c r="R115" i="2"/>
  <c r="R114" i="2" s="1"/>
  <c r="P115" i="2"/>
  <c r="P114" i="2" s="1"/>
  <c r="BI113" i="2"/>
  <c r="BH113" i="2"/>
  <c r="BG113" i="2"/>
  <c r="BF113" i="2"/>
  <c r="T113" i="2"/>
  <c r="T112" i="2" s="1"/>
  <c r="R113" i="2"/>
  <c r="R112" i="2" s="1"/>
  <c r="P113" i="2"/>
  <c r="P112" i="2" s="1"/>
  <c r="BI107" i="2"/>
  <c r="BH107" i="2"/>
  <c r="BG107" i="2"/>
  <c r="BF107" i="2"/>
  <c r="T107" i="2"/>
  <c r="T106" i="2" s="1"/>
  <c r="R107" i="2"/>
  <c r="R106" i="2" s="1"/>
  <c r="P107" i="2"/>
  <c r="P106" i="2"/>
  <c r="BI103" i="2"/>
  <c r="BH103" i="2"/>
  <c r="BG103" i="2"/>
  <c r="BF103" i="2"/>
  <c r="T103" i="2"/>
  <c r="R103" i="2"/>
  <c r="P103" i="2"/>
  <c r="BI102" i="2"/>
  <c r="BH102" i="2"/>
  <c r="BG102" i="2"/>
  <c r="BF102" i="2"/>
  <c r="T102" i="2"/>
  <c r="R102" i="2"/>
  <c r="P102" i="2"/>
  <c r="BI99" i="2"/>
  <c r="BH99" i="2"/>
  <c r="BG99" i="2"/>
  <c r="BF99" i="2"/>
  <c r="T99" i="2"/>
  <c r="R99" i="2"/>
  <c r="P99" i="2"/>
  <c r="BI96" i="2"/>
  <c r="BH96" i="2"/>
  <c r="BG96" i="2"/>
  <c r="BF96" i="2"/>
  <c r="T96" i="2"/>
  <c r="R96" i="2"/>
  <c r="P96" i="2"/>
  <c r="BI93" i="2"/>
  <c r="BH93" i="2"/>
  <c r="BG93" i="2"/>
  <c r="BF93" i="2"/>
  <c r="T93" i="2"/>
  <c r="R93" i="2"/>
  <c r="P93" i="2"/>
  <c r="BI90" i="2"/>
  <c r="BH90" i="2"/>
  <c r="BG90" i="2"/>
  <c r="BF90" i="2"/>
  <c r="T90" i="2"/>
  <c r="R90" i="2"/>
  <c r="P90" i="2"/>
  <c r="BI89" i="2"/>
  <c r="BH89" i="2"/>
  <c r="BG89" i="2"/>
  <c r="BF89" i="2"/>
  <c r="T89" i="2"/>
  <c r="R89" i="2"/>
  <c r="P89" i="2"/>
  <c r="BI88" i="2"/>
  <c r="BH88" i="2"/>
  <c r="BG88" i="2"/>
  <c r="BF88" i="2"/>
  <c r="T88" i="2"/>
  <c r="R88" i="2"/>
  <c r="P88" i="2"/>
  <c r="F80" i="2"/>
  <c r="E78" i="2"/>
  <c r="F52" i="2"/>
  <c r="E50" i="2"/>
  <c r="J24" i="2"/>
  <c r="E24" i="2"/>
  <c r="J83" i="2" s="1"/>
  <c r="J23" i="2"/>
  <c r="J21" i="2"/>
  <c r="E21" i="2"/>
  <c r="J82" i="2" s="1"/>
  <c r="J20" i="2"/>
  <c r="J18" i="2"/>
  <c r="E18" i="2"/>
  <c r="F55" i="2" s="1"/>
  <c r="J17" i="2"/>
  <c r="J15" i="2"/>
  <c r="E15" i="2"/>
  <c r="F54" i="2" s="1"/>
  <c r="J14" i="2"/>
  <c r="J12" i="2"/>
  <c r="J52" i="2" s="1"/>
  <c r="E7" i="2"/>
  <c r="E48" i="2"/>
  <c r="L50" i="1"/>
  <c r="AM50" i="1"/>
  <c r="AM49" i="1"/>
  <c r="L49" i="1"/>
  <c r="AM47" i="1"/>
  <c r="L47" i="1"/>
  <c r="L45" i="1"/>
  <c r="L44" i="1"/>
  <c r="BK146" i="9"/>
  <c r="J124" i="9"/>
  <c r="BK111" i="9"/>
  <c r="BK221" i="8"/>
  <c r="BK213" i="8"/>
  <c r="J207" i="8"/>
  <c r="BK197" i="8"/>
  <c r="BK191" i="8"/>
  <c r="J180" i="8"/>
  <c r="J169" i="8"/>
  <c r="J154" i="8"/>
  <c r="BK139" i="8"/>
  <c r="BK132" i="8"/>
  <c r="BK131" i="8"/>
  <c r="J101" i="8"/>
  <c r="J93" i="8"/>
  <c r="BK206" i="7"/>
  <c r="BK177" i="7"/>
  <c r="J148" i="7"/>
  <c r="BK125" i="7"/>
  <c r="BK99" i="6"/>
  <c r="BK91" i="6"/>
  <c r="J85" i="6"/>
  <c r="BK125" i="5"/>
  <c r="BK122" i="5"/>
  <c r="BK119" i="5"/>
  <c r="BK104" i="5"/>
  <c r="BK84" i="5"/>
  <c r="J183" i="4"/>
  <c r="BK173" i="4"/>
  <c r="J161" i="4"/>
  <c r="BK155" i="4"/>
  <c r="BK152" i="4"/>
  <c r="J143" i="4"/>
  <c r="J125" i="4"/>
  <c r="J106" i="4"/>
  <c r="J89" i="4"/>
  <c r="BK201" i="3"/>
  <c r="BK191" i="3"/>
  <c r="BK175" i="3"/>
  <c r="BK167" i="3"/>
  <c r="J160" i="3"/>
  <c r="J154" i="3"/>
  <c r="J143" i="3"/>
  <c r="J105" i="3"/>
  <c r="J91" i="3"/>
  <c r="J102" i="2"/>
  <c r="BK152" i="9"/>
  <c r="BK142" i="9"/>
  <c r="J131" i="9"/>
  <c r="J122" i="9"/>
  <c r="BK95" i="9"/>
  <c r="BK218" i="8"/>
  <c r="J201" i="8"/>
  <c r="J186" i="8"/>
  <c r="BK179" i="8"/>
  <c r="J170" i="8"/>
  <c r="J164" i="8"/>
  <c r="J155" i="8"/>
  <c r="BK146" i="8"/>
  <c r="BK144" i="8"/>
  <c r="BK137" i="8"/>
  <c r="BK110" i="8"/>
  <c r="J199" i="7"/>
  <c r="J153" i="7"/>
  <c r="BK137" i="7"/>
  <c r="BK110" i="7"/>
  <c r="BK98" i="7"/>
  <c r="J106" i="6"/>
  <c r="BK89" i="6"/>
  <c r="BK150" i="5"/>
  <c r="BK127" i="5"/>
  <c r="BK121" i="5"/>
  <c r="J149" i="9"/>
  <c r="J146" i="9"/>
  <c r="J136" i="9"/>
  <c r="BK127" i="9"/>
  <c r="J107" i="9"/>
  <c r="BK98" i="9"/>
  <c r="BK222" i="8"/>
  <c r="J218" i="8"/>
  <c r="BK215" i="8"/>
  <c r="BK206" i="8"/>
  <c r="BK203" i="8"/>
  <c r="BK199" i="8"/>
  <c r="J190" i="8"/>
  <c r="BK177" i="8"/>
  <c r="BK173" i="8"/>
  <c r="BK159" i="8"/>
  <c r="J156" i="8"/>
  <c r="BK147" i="8"/>
  <c r="J139" i="8"/>
  <c r="BK136" i="8"/>
  <c r="J127" i="8"/>
  <c r="BK107" i="8"/>
  <c r="J92" i="8"/>
  <c r="BK211" i="7"/>
  <c r="J206" i="7"/>
  <c r="J138" i="7"/>
  <c r="BK108" i="6"/>
  <c r="BK102" i="6"/>
  <c r="BK92" i="6"/>
  <c r="BK86" i="6"/>
  <c r="J160" i="5"/>
  <c r="J131" i="5"/>
  <c r="BK126" i="5"/>
  <c r="BK120" i="5"/>
  <c r="BK115" i="5"/>
  <c r="BK94" i="5"/>
  <c r="J84" i="5"/>
  <c r="BK180" i="4"/>
  <c r="BK162" i="4"/>
  <c r="BK154" i="4"/>
  <c r="BK142" i="4"/>
  <c r="J114" i="4"/>
  <c r="J91" i="4"/>
  <c r="BK204" i="3"/>
  <c r="J194" i="3"/>
  <c r="BK184" i="3"/>
  <c r="J176" i="3"/>
  <c r="BK168" i="3"/>
  <c r="BK165" i="3"/>
  <c r="BK154" i="3"/>
  <c r="BK133" i="3"/>
  <c r="BK116" i="3"/>
  <c r="BK104" i="3"/>
  <c r="J93" i="3"/>
  <c r="J115" i="2"/>
  <c r="J96" i="2"/>
  <c r="BK149" i="9"/>
  <c r="J139" i="9"/>
  <c r="J135" i="9"/>
  <c r="J127" i="9"/>
  <c r="BK120" i="9"/>
  <c r="J111" i="9"/>
  <c r="J95" i="9"/>
  <c r="J214" i="8"/>
  <c r="BK207" i="8"/>
  <c r="J205" i="8"/>
  <c r="J198" i="8"/>
  <c r="BK190" i="8"/>
  <c r="BK180" i="8"/>
  <c r="BK167" i="8"/>
  <c r="BK162" i="8"/>
  <c r="J160" i="8"/>
  <c r="J149" i="8"/>
  <c r="J142" i="8"/>
  <c r="BK134" i="8"/>
  <c r="J114" i="8"/>
  <c r="BK104" i="8"/>
  <c r="J210" i="7"/>
  <c r="BK199" i="7"/>
  <c r="BK162" i="7"/>
  <c r="BK138" i="7"/>
  <c r="J120" i="7"/>
  <c r="BK104" i="6"/>
  <c r="J98" i="6"/>
  <c r="J92" i="6"/>
  <c r="BK85" i="6"/>
  <c r="J126" i="5"/>
  <c r="BK182" i="4"/>
  <c r="J173" i="4"/>
  <c r="BK157" i="4"/>
  <c r="BK151" i="4"/>
  <c r="BK146" i="4"/>
  <c r="J136" i="4"/>
  <c r="BK107" i="4"/>
  <c r="BK97" i="4"/>
  <c r="BK87" i="4"/>
  <c r="J200" i="3"/>
  <c r="J193" i="3"/>
  <c r="J184" i="3"/>
  <c r="BK176" i="3"/>
  <c r="BK169" i="3"/>
  <c r="BK164" i="3"/>
  <c r="J138" i="3"/>
  <c r="J120" i="3"/>
  <c r="J94" i="3"/>
  <c r="BK115" i="2"/>
  <c r="BK99" i="2"/>
  <c r="J88" i="2"/>
  <c r="BK133" i="9"/>
  <c r="J128" i="9"/>
  <c r="J120" i="9"/>
  <c r="J102" i="9"/>
  <c r="BK220" i="8"/>
  <c r="J211" i="8"/>
  <c r="J192" i="8"/>
  <c r="J189" i="8"/>
  <c r="BK183" i="8"/>
  <c r="J178" i="8"/>
  <c r="BK161" i="8"/>
  <c r="BK153" i="8"/>
  <c r="J135" i="8"/>
  <c r="BK130" i="8"/>
  <c r="BK114" i="8"/>
  <c r="BK100" i="8"/>
  <c r="BK92" i="8"/>
  <c r="BK200" i="7"/>
  <c r="J137" i="7"/>
  <c r="J98" i="7"/>
  <c r="J103" i="6"/>
  <c r="BK96" i="6"/>
  <c r="J87" i="6"/>
  <c r="J132" i="5"/>
  <c r="J121" i="5"/>
  <c r="J117" i="5"/>
  <c r="J115" i="5"/>
  <c r="J94" i="5"/>
  <c r="BK184" i="4"/>
  <c r="BK178" i="4"/>
  <c r="J162" i="4"/>
  <c r="J151" i="4"/>
  <c r="BK147" i="4"/>
  <c r="BK137" i="4"/>
  <c r="BK120" i="4"/>
  <c r="BK102" i="4"/>
  <c r="J90" i="4"/>
  <c r="J198" i="3"/>
  <c r="BK193" i="3"/>
  <c r="J182" i="3"/>
  <c r="BK170" i="3"/>
  <c r="J164" i="3"/>
  <c r="J153" i="3"/>
  <c r="BK126" i="3"/>
  <c r="BK115" i="3"/>
  <c r="J95" i="3"/>
  <c r="J117" i="2"/>
  <c r="BK93" i="2"/>
  <c r="J150" i="9"/>
  <c r="BK128" i="9"/>
  <c r="BK124" i="9"/>
  <c r="J115" i="9"/>
  <c r="BK107" i="9"/>
  <c r="BK219" i="8"/>
  <c r="J203" i="8"/>
  <c r="BK187" i="8"/>
  <c r="J182" i="8"/>
  <c r="J177" i="8"/>
  <c r="J173" i="8"/>
  <c r="J168" i="8"/>
  <c r="BK158" i="8"/>
  <c r="J153" i="8"/>
  <c r="J141" i="8"/>
  <c r="J132" i="8"/>
  <c r="J121" i="8"/>
  <c r="BK106" i="8"/>
  <c r="J91" i="8"/>
  <c r="J177" i="7"/>
  <c r="J115" i="7"/>
  <c r="BK105" i="7"/>
  <c r="J93" i="7"/>
  <c r="J101" i="6"/>
  <c r="J95" i="6"/>
  <c r="J155" i="5"/>
  <c r="BK137" i="5"/>
  <c r="BK151" i="9"/>
  <c r="BK148" i="9"/>
  <c r="BK144" i="9"/>
  <c r="BK138" i="9"/>
  <c r="J133" i="9"/>
  <c r="BK122" i="9"/>
  <c r="J221" i="8"/>
  <c r="BK217" i="8"/>
  <c r="BK214" i="8"/>
  <c r="BK211" i="8"/>
  <c r="BK205" i="8"/>
  <c r="BK201" i="8"/>
  <c r="J194" i="8"/>
  <c r="J175" i="8"/>
  <c r="J166" i="8"/>
  <c r="BK163" i="8"/>
  <c r="BK154" i="8"/>
  <c r="BK143" i="8"/>
  <c r="BK142" i="8"/>
  <c r="BK133" i="8"/>
  <c r="BK126" i="8"/>
  <c r="J106" i="8"/>
  <c r="J100" i="8"/>
  <c r="J205" i="7"/>
  <c r="BK143" i="7"/>
  <c r="J110" i="7"/>
  <c r="J107" i="6"/>
  <c r="J96" i="6"/>
  <c r="J91" i="6"/>
  <c r="BK155" i="5"/>
  <c r="J137" i="5"/>
  <c r="BK128" i="5"/>
  <c r="BK123" i="5"/>
  <c r="BK118" i="5"/>
  <c r="J110" i="5"/>
  <c r="BK186" i="4"/>
  <c r="BK183" i="4"/>
  <c r="J178" i="4"/>
  <c r="BK160" i="4"/>
  <c r="BK150" i="4"/>
  <c r="J144" i="4"/>
  <c r="BK130" i="4"/>
  <c r="BK90" i="4"/>
  <c r="J199" i="3"/>
  <c r="BK197" i="3"/>
  <c r="BK192" i="3"/>
  <c r="BK182" i="3"/>
  <c r="BK173" i="3"/>
  <c r="BK160" i="3"/>
  <c r="BK143" i="3"/>
  <c r="J132" i="3"/>
  <c r="BK106" i="3"/>
  <c r="BK94" i="3"/>
  <c r="BK117" i="2"/>
  <c r="BK89" i="2"/>
  <c r="J148" i="9"/>
  <c r="BK145" i="9"/>
  <c r="BK137" i="9"/>
  <c r="BK134" i="9"/>
  <c r="BK125" i="9"/>
  <c r="BK119" i="9"/>
  <c r="J108" i="9"/>
  <c r="J86" i="9"/>
  <c r="J210" i="8"/>
  <c r="J206" i="8"/>
  <c r="J197" i="8"/>
  <c r="BK193" i="8"/>
  <c r="BK181" i="8"/>
  <c r="BK172" i="8"/>
  <c r="BK164" i="8"/>
  <c r="BK156" i="8"/>
  <c r="J147" i="8"/>
  <c r="J138" i="8"/>
  <c r="J133" i="8"/>
  <c r="BK121" i="8"/>
  <c r="J110" i="8"/>
  <c r="J103" i="8"/>
  <c r="BK208" i="7"/>
  <c r="BK188" i="7"/>
  <c r="J155" i="7"/>
  <c r="J136" i="7"/>
  <c r="BK88" i="7"/>
  <c r="J105" i="6"/>
  <c r="BK97" i="6"/>
  <c r="J89" i="6"/>
  <c r="J142" i="5"/>
  <c r="J186" i="4"/>
  <c r="J180" i="4"/>
  <c r="BK161" i="4"/>
  <c r="J155" i="4"/>
  <c r="J150" i="4"/>
  <c r="BK143" i="4"/>
  <c r="BK125" i="4"/>
  <c r="J112" i="4"/>
  <c r="BK91" i="4"/>
  <c r="J204" i="3"/>
  <c r="J195" i="3"/>
  <c r="J192" i="3"/>
  <c r="BK183" i="3"/>
  <c r="J174" i="3"/>
  <c r="J167" i="3"/>
  <c r="BK148" i="3"/>
  <c r="BK121" i="3"/>
  <c r="J100" i="3"/>
  <c r="BK107" i="2"/>
  <c r="BK96" i="2"/>
  <c r="AS54" i="1"/>
  <c r="J134" i="9"/>
  <c r="BK131" i="9"/>
  <c r="BK115" i="9"/>
  <c r="BK86" i="9"/>
  <c r="J215" i="8"/>
  <c r="J208" i="8"/>
  <c r="BK186" i="8"/>
  <c r="BK182" i="8"/>
  <c r="J174" i="8"/>
  <c r="BK160" i="8"/>
  <c r="J144" i="8"/>
  <c r="J136" i="8"/>
  <c r="J129" i="8"/>
  <c r="J104" i="8"/>
  <c r="J98" i="8"/>
  <c r="BK210" i="7"/>
  <c r="BK183" i="7"/>
  <c r="BK155" i="7"/>
  <c r="BK115" i="7"/>
  <c r="BK105" i="6"/>
  <c r="BK98" i="6"/>
  <c r="J90" i="6"/>
  <c r="BK160" i="5"/>
  <c r="J124" i="5"/>
  <c r="J118" i="5"/>
  <c r="BK110" i="5"/>
  <c r="BK89" i="5"/>
  <c r="J181" i="4"/>
  <c r="BK163" i="4"/>
  <c r="BK159" i="4"/>
  <c r="J153" i="4"/>
  <c r="J146" i="4"/>
  <c r="BK136" i="4"/>
  <c r="BK114" i="4"/>
  <c r="J101" i="4"/>
  <c r="J88" i="4"/>
  <c r="BK200" i="3"/>
  <c r="BK196" i="3"/>
  <c r="J177" i="3"/>
  <c r="J169" i="3"/>
  <c r="BK163" i="3"/>
  <c r="J159" i="3"/>
  <c r="J121" i="3"/>
  <c r="J106" i="3"/>
  <c r="J92" i="3"/>
  <c r="J113" i="2"/>
  <c r="J89" i="2"/>
  <c r="J147" i="9"/>
  <c r="BK136" i="9"/>
  <c r="J125" i="9"/>
  <c r="J121" i="9"/>
  <c r="BK108" i="9"/>
  <c r="J89" i="9"/>
  <c r="J202" i="8"/>
  <c r="BK189" i="8"/>
  <c r="BK184" i="8"/>
  <c r="BK175" i="8"/>
  <c r="J171" i="8"/>
  <c r="J167" i="8"/>
  <c r="J159" i="8"/>
  <c r="J148" i="8"/>
  <c r="BK145" i="8"/>
  <c r="J134" i="8"/>
  <c r="J117" i="8"/>
  <c r="BK98" i="8"/>
  <c r="J193" i="7"/>
  <c r="J143" i="7"/>
  <c r="BK136" i="7"/>
  <c r="J88" i="7"/>
  <c r="BK100" i="6"/>
  <c r="J94" i="6"/>
  <c r="J166" i="5"/>
  <c r="BK130" i="5"/>
  <c r="J125" i="5"/>
  <c r="BK150" i="9"/>
  <c r="BK139" i="9"/>
  <c r="BK135" i="9"/>
  <c r="BK123" i="9"/>
  <c r="J103" i="9"/>
  <c r="J92" i="9"/>
  <c r="J222" i="8"/>
  <c r="BK210" i="8"/>
  <c r="BK202" i="8"/>
  <c r="BK198" i="8"/>
  <c r="J184" i="8"/>
  <c r="BK176" i="8"/>
  <c r="BK171" i="8"/>
  <c r="J162" i="8"/>
  <c r="BK157" i="8"/>
  <c r="BK149" i="8"/>
  <c r="BK138" i="8"/>
  <c r="J131" i="8"/>
  <c r="J124" i="8"/>
  <c r="BK101" i="8"/>
  <c r="BK91" i="8"/>
  <c r="J208" i="7"/>
  <c r="BK153" i="7"/>
  <c r="BK93" i="7"/>
  <c r="BK103" i="6"/>
  <c r="J93" i="6"/>
  <c r="BK88" i="6"/>
  <c r="BK83" i="6"/>
  <c r="J146" i="5"/>
  <c r="J130" i="5"/>
  <c r="J127" i="5"/>
  <c r="J122" i="5"/>
  <c r="BK117" i="5"/>
  <c r="J104" i="5"/>
  <c r="J89" i="5"/>
  <c r="BK185" i="4"/>
  <c r="J168" i="4"/>
  <c r="J158" i="4"/>
  <c r="J148" i="4"/>
  <c r="BK115" i="4"/>
  <c r="J92" i="4"/>
  <c r="BK88" i="4"/>
  <c r="J196" i="3"/>
  <c r="BK190" i="3"/>
  <c r="J183" i="3"/>
  <c r="J170" i="3"/>
  <c r="J163" i="3"/>
  <c r="BK153" i="3"/>
  <c r="BK120" i="3"/>
  <c r="J110" i="3"/>
  <c r="BK95" i="3"/>
  <c r="J87" i="3"/>
  <c r="BK103" i="2"/>
  <c r="BK88" i="2"/>
  <c r="J152" i="9"/>
  <c r="BK126" i="9"/>
  <c r="BK112" i="9"/>
  <c r="BK103" i="9"/>
  <c r="J216" i="8"/>
  <c r="BK208" i="8"/>
  <c r="BK200" i="8"/>
  <c r="BK192" i="8"/>
  <c r="J176" i="8"/>
  <c r="J165" i="8"/>
  <c r="J161" i="8"/>
  <c r="BK150" i="8"/>
  <c r="J145" i="8"/>
  <c r="BK141" i="8"/>
  <c r="BK124" i="8"/>
  <c r="BK117" i="8"/>
  <c r="BK105" i="8"/>
  <c r="BK93" i="8"/>
  <c r="J200" i="7"/>
  <c r="BK169" i="7"/>
  <c r="BK148" i="7"/>
  <c r="J125" i="7"/>
  <c r="BK101" i="6"/>
  <c r="BK95" i="6"/>
  <c r="J88" i="6"/>
  <c r="J83" i="6"/>
  <c r="J129" i="5"/>
  <c r="J185" i="4"/>
  <c r="J179" i="4"/>
  <c r="J159" i="4"/>
  <c r="J154" i="4"/>
  <c r="J152" i="4"/>
  <c r="BK148" i="4"/>
  <c r="J120" i="4"/>
  <c r="BK106" i="4"/>
  <c r="BK101" i="4"/>
  <c r="BK89" i="4"/>
  <c r="J202" i="3"/>
  <c r="BK199" i="3"/>
  <c r="J190" i="3"/>
  <c r="J175" i="3"/>
  <c r="J171" i="3"/>
  <c r="J166" i="3"/>
  <c r="BK159" i="3"/>
  <c r="J126" i="3"/>
  <c r="BK105" i="3"/>
  <c r="BK91" i="3"/>
  <c r="J103" i="2"/>
  <c r="J93" i="2"/>
  <c r="J145" i="9"/>
  <c r="BK132" i="9"/>
  <c r="J119" i="9"/>
  <c r="J98" i="9"/>
  <c r="J219" i="8"/>
  <c r="BK209" i="8"/>
  <c r="J199" i="8"/>
  <c r="BK185" i="8"/>
  <c r="J181" i="8"/>
  <c r="J172" i="8"/>
  <c r="BK155" i="8"/>
  <c r="BK148" i="8"/>
  <c r="J140" i="8"/>
  <c r="BK127" i="8"/>
  <c r="BK108" i="8"/>
  <c r="BK99" i="8"/>
  <c r="J211" i="7"/>
  <c r="BK205" i="7"/>
  <c r="J169" i="7"/>
  <c r="BK130" i="7"/>
  <c r="BK107" i="6"/>
  <c r="J102" i="6"/>
  <c r="BK93" i="6"/>
  <c r="J86" i="6"/>
  <c r="BK131" i="5"/>
  <c r="J120" i="5"/>
  <c r="J116" i="5"/>
  <c r="BK99" i="5"/>
  <c r="J188" i="4"/>
  <c r="J182" i="4"/>
  <c r="BK168" i="4"/>
  <c r="J160" i="4"/>
  <c r="BK149" i="4"/>
  <c r="BK144" i="4"/>
  <c r="J130" i="4"/>
  <c r="BK112" i="4"/>
  <c r="J97" i="4"/>
  <c r="J87" i="4"/>
  <c r="J197" i="3"/>
  <c r="BK189" i="3"/>
  <c r="BK171" i="3"/>
  <c r="J165" i="3"/>
  <c r="BK162" i="3"/>
  <c r="J133" i="3"/>
  <c r="J116" i="3"/>
  <c r="J104" i="3"/>
  <c r="BK87" i="3"/>
  <c r="J99" i="2"/>
  <c r="J151" i="9"/>
  <c r="J138" i="9"/>
  <c r="J126" i="9"/>
  <c r="J123" i="9"/>
  <c r="J112" i="9"/>
  <c r="BK92" i="9"/>
  <c r="BK216" i="8"/>
  <c r="J191" i="8"/>
  <c r="J185" i="8"/>
  <c r="BK178" i="8"/>
  <c r="BK174" i="8"/>
  <c r="BK169" i="8"/>
  <c r="BK166" i="8"/>
  <c r="J157" i="8"/>
  <c r="BK151" i="8"/>
  <c r="BK129" i="8"/>
  <c r="J120" i="8"/>
  <c r="J105" i="8"/>
  <c r="J188" i="7"/>
  <c r="J139" i="7"/>
  <c r="BK120" i="7"/>
  <c r="J104" i="6"/>
  <c r="J99" i="6"/>
  <c r="BK166" i="5"/>
  <c r="J150" i="5"/>
  <c r="J128" i="5"/>
  <c r="J123" i="5"/>
  <c r="J142" i="9"/>
  <c r="J137" i="9"/>
  <c r="J132" i="9"/>
  <c r="BK121" i="9"/>
  <c r="BK102" i="9"/>
  <c r="BK89" i="9"/>
  <c r="J220" i="8"/>
  <c r="J213" i="8"/>
  <c r="J209" i="8"/>
  <c r="BK204" i="8"/>
  <c r="J200" i="8"/>
  <c r="J193" i="8"/>
  <c r="J183" i="8"/>
  <c r="BK170" i="8"/>
  <c r="BK165" i="8"/>
  <c r="J158" i="8"/>
  <c r="J150" i="8"/>
  <c r="J143" i="8"/>
  <c r="BK140" i="8"/>
  <c r="J137" i="8"/>
  <c r="J130" i="8"/>
  <c r="J108" i="8"/>
  <c r="BK103" i="8"/>
  <c r="J183" i="7"/>
  <c r="BK139" i="7"/>
  <c r="J105" i="7"/>
  <c r="BK106" i="6"/>
  <c r="J97" i="6"/>
  <c r="BK90" i="6"/>
  <c r="BK142" i="5"/>
  <c r="BK132" i="5"/>
  <c r="BK129" i="5"/>
  <c r="BK124" i="5"/>
  <c r="J119" i="5"/>
  <c r="BK116" i="5"/>
  <c r="J99" i="5"/>
  <c r="J184" i="4"/>
  <c r="BK179" i="4"/>
  <c r="J157" i="4"/>
  <c r="J147" i="4"/>
  <c r="J137" i="4"/>
  <c r="J107" i="4"/>
  <c r="BK202" i="3"/>
  <c r="BK198" i="3"/>
  <c r="BK195" i="3"/>
  <c r="J189" i="3"/>
  <c r="BK174" i="3"/>
  <c r="BK166" i="3"/>
  <c r="J148" i="3"/>
  <c r="BK138" i="3"/>
  <c r="J115" i="3"/>
  <c r="BK100" i="3"/>
  <c r="BK92" i="3"/>
  <c r="J107" i="2"/>
  <c r="J90" i="2"/>
  <c r="BK147" i="9"/>
  <c r="J144" i="9"/>
  <c r="J217" i="8"/>
  <c r="J204" i="8"/>
  <c r="BK194" i="8"/>
  <c r="J187" i="8"/>
  <c r="J179" i="8"/>
  <c r="BK168" i="8"/>
  <c r="J163" i="8"/>
  <c r="J151" i="8"/>
  <c r="J146" i="8"/>
  <c r="BK135" i="8"/>
  <c r="J126" i="8"/>
  <c r="BK120" i="8"/>
  <c r="J107" i="8"/>
  <c r="J99" i="8"/>
  <c r="BK193" i="7"/>
  <c r="J162" i="7"/>
  <c r="J130" i="7"/>
  <c r="J108" i="6"/>
  <c r="J100" i="6"/>
  <c r="BK94" i="6"/>
  <c r="BK87" i="6"/>
  <c r="BK146" i="5"/>
  <c r="BK188" i="4"/>
  <c r="BK181" i="4"/>
  <c r="J163" i="4"/>
  <c r="BK158" i="4"/>
  <c r="BK153" i="4"/>
  <c r="J149" i="4"/>
  <c r="J142" i="4"/>
  <c r="J115" i="4"/>
  <c r="J102" i="4"/>
  <c r="BK92" i="4"/>
  <c r="J201" i="3"/>
  <c r="BK194" i="3"/>
  <c r="J191" i="3"/>
  <c r="BK177" i="3"/>
  <c r="J173" i="3"/>
  <c r="J168" i="3"/>
  <c r="J162" i="3"/>
  <c r="BK132" i="3"/>
  <c r="BK110" i="3"/>
  <c r="BK93" i="3"/>
  <c r="BK113" i="2"/>
  <c r="BK102" i="2"/>
  <c r="BK90" i="2"/>
  <c r="T87" i="2" l="1"/>
  <c r="P92" i="2"/>
  <c r="P91" i="2" s="1"/>
  <c r="P86" i="2" s="1"/>
  <c r="AU55" i="1" s="1"/>
  <c r="R86" i="3"/>
  <c r="BK131" i="3"/>
  <c r="J131" i="3" s="1"/>
  <c r="J62" i="3" s="1"/>
  <c r="T131" i="3"/>
  <c r="P161" i="3"/>
  <c r="R161" i="3"/>
  <c r="P172" i="3"/>
  <c r="T86" i="4"/>
  <c r="P113" i="4"/>
  <c r="BK145" i="4"/>
  <c r="J145" i="4" s="1"/>
  <c r="J63" i="4" s="1"/>
  <c r="T145" i="4"/>
  <c r="R156" i="4"/>
  <c r="T83" i="5"/>
  <c r="T109" i="5"/>
  <c r="T84" i="6"/>
  <c r="T81" i="6" s="1"/>
  <c r="P87" i="7"/>
  <c r="T135" i="7"/>
  <c r="BK182" i="7"/>
  <c r="J182" i="7"/>
  <c r="J63" i="7" s="1"/>
  <c r="BK198" i="7"/>
  <c r="J198" i="7" s="1"/>
  <c r="J64" i="7" s="1"/>
  <c r="T198" i="7"/>
  <c r="T209" i="7"/>
  <c r="BK90" i="8"/>
  <c r="J90" i="8"/>
  <c r="J60" i="8" s="1"/>
  <c r="R90" i="8"/>
  <c r="R97" i="8"/>
  <c r="R102" i="8"/>
  <c r="BK113" i="8"/>
  <c r="J113" i="8"/>
  <c r="J64" i="8" s="1"/>
  <c r="BK128" i="8"/>
  <c r="J128" i="8" s="1"/>
  <c r="J66" i="8" s="1"/>
  <c r="BK152" i="8"/>
  <c r="J152" i="8" s="1"/>
  <c r="J67" i="8" s="1"/>
  <c r="BK188" i="8"/>
  <c r="J188" i="8" s="1"/>
  <c r="J68" i="8" s="1"/>
  <c r="BK212" i="8"/>
  <c r="J212" i="8"/>
  <c r="J69" i="8" s="1"/>
  <c r="BK85" i="9"/>
  <c r="J85" i="9"/>
  <c r="J60" i="9"/>
  <c r="P87" i="2"/>
  <c r="BK92" i="2"/>
  <c r="J92" i="2" s="1"/>
  <c r="J62" i="2" s="1"/>
  <c r="R92" i="2"/>
  <c r="R91" i="2"/>
  <c r="R86" i="2" s="1"/>
  <c r="P86" i="3"/>
  <c r="P131" i="3"/>
  <c r="P85" i="3" s="1"/>
  <c r="AU56" i="1" s="1"/>
  <c r="BK161" i="3"/>
  <c r="J161" i="3" s="1"/>
  <c r="J63" i="3" s="1"/>
  <c r="T161" i="3"/>
  <c r="T172" i="3"/>
  <c r="BK86" i="4"/>
  <c r="R86" i="4"/>
  <c r="T113" i="4"/>
  <c r="BK156" i="4"/>
  <c r="J156" i="4" s="1"/>
  <c r="J64" i="4" s="1"/>
  <c r="P156" i="4"/>
  <c r="P83" i="5"/>
  <c r="P109" i="5"/>
  <c r="R84" i="6"/>
  <c r="R81" i="6"/>
  <c r="R87" i="7"/>
  <c r="P135" i="7"/>
  <c r="T154" i="7"/>
  <c r="R182" i="7"/>
  <c r="P198" i="7"/>
  <c r="BK209" i="7"/>
  <c r="J209" i="7" s="1"/>
  <c r="J66" i="7" s="1"/>
  <c r="P90" i="8"/>
  <c r="BK102" i="8"/>
  <c r="J102" i="8"/>
  <c r="J62" i="8"/>
  <c r="T102" i="8"/>
  <c r="BK125" i="8"/>
  <c r="J125" i="8" s="1"/>
  <c r="J65" i="8" s="1"/>
  <c r="P125" i="8"/>
  <c r="T125" i="8"/>
  <c r="T128" i="8"/>
  <c r="T152" i="8"/>
  <c r="R188" i="8"/>
  <c r="T212" i="8"/>
  <c r="R101" i="9"/>
  <c r="BK83" i="5"/>
  <c r="J83" i="5" s="1"/>
  <c r="J60" i="5" s="1"/>
  <c r="BK109" i="5"/>
  <c r="J109" i="5"/>
  <c r="J61" i="5" s="1"/>
  <c r="BK84" i="6"/>
  <c r="J84" i="6" s="1"/>
  <c r="J61" i="6" s="1"/>
  <c r="T87" i="7"/>
  <c r="BK154" i="7"/>
  <c r="J154" i="7"/>
  <c r="J62" i="7"/>
  <c r="R154" i="7"/>
  <c r="P182" i="7"/>
  <c r="R209" i="7"/>
  <c r="T90" i="8"/>
  <c r="T97" i="8"/>
  <c r="T113" i="8"/>
  <c r="R125" i="8"/>
  <c r="R128" i="8"/>
  <c r="P152" i="8"/>
  <c r="T188" i="8"/>
  <c r="R212" i="8"/>
  <c r="T106" i="9"/>
  <c r="BK87" i="2"/>
  <c r="R87" i="2"/>
  <c r="T92" i="2"/>
  <c r="T91" i="2" s="1"/>
  <c r="BK86" i="3"/>
  <c r="J86" i="3" s="1"/>
  <c r="J60" i="3" s="1"/>
  <c r="T86" i="3"/>
  <c r="T85" i="3" s="1"/>
  <c r="R131" i="3"/>
  <c r="BK172" i="3"/>
  <c r="J172" i="3" s="1"/>
  <c r="J64" i="3" s="1"/>
  <c r="R172" i="3"/>
  <c r="P86" i="4"/>
  <c r="BK113" i="4"/>
  <c r="J113" i="4" s="1"/>
  <c r="J62" i="4" s="1"/>
  <c r="R113" i="4"/>
  <c r="P145" i="4"/>
  <c r="R145" i="4"/>
  <c r="T156" i="4"/>
  <c r="R83" i="5"/>
  <c r="R109" i="5"/>
  <c r="P84" i="6"/>
  <c r="P81" i="6"/>
  <c r="AU59" i="1"/>
  <c r="BK87" i="7"/>
  <c r="J87" i="7"/>
  <c r="J60" i="7" s="1"/>
  <c r="BK135" i="7"/>
  <c r="J135" i="7" s="1"/>
  <c r="J61" i="7" s="1"/>
  <c r="R135" i="7"/>
  <c r="P154" i="7"/>
  <c r="T182" i="7"/>
  <c r="R198" i="7"/>
  <c r="P209" i="7"/>
  <c r="BK97" i="8"/>
  <c r="J97" i="8" s="1"/>
  <c r="J61" i="8" s="1"/>
  <c r="P97" i="8"/>
  <c r="P102" i="8"/>
  <c r="P113" i="8"/>
  <c r="R113" i="8"/>
  <c r="P128" i="8"/>
  <c r="R152" i="8"/>
  <c r="P188" i="8"/>
  <c r="P212" i="8"/>
  <c r="P85" i="9"/>
  <c r="R85" i="9"/>
  <c r="T85" i="9"/>
  <c r="BK101" i="9"/>
  <c r="J101" i="9" s="1"/>
  <c r="J61" i="9" s="1"/>
  <c r="P101" i="9"/>
  <c r="T101" i="9"/>
  <c r="BK106" i="9"/>
  <c r="J106" i="9"/>
  <c r="J62" i="9" s="1"/>
  <c r="P106" i="9"/>
  <c r="R106" i="9"/>
  <c r="BK118" i="9"/>
  <c r="J118" i="9" s="1"/>
  <c r="J63" i="9" s="1"/>
  <c r="P118" i="9"/>
  <c r="R118" i="9"/>
  <c r="T118" i="9"/>
  <c r="BK143" i="9"/>
  <c r="J143" i="9" s="1"/>
  <c r="J64" i="9" s="1"/>
  <c r="P143" i="9"/>
  <c r="R143" i="9"/>
  <c r="T143" i="9"/>
  <c r="J54" i="2"/>
  <c r="E76" i="2"/>
  <c r="J80" i="2"/>
  <c r="F83" i="2"/>
  <c r="BE89" i="2"/>
  <c r="BE93" i="2"/>
  <c r="BE99" i="2"/>
  <c r="BE103" i="2"/>
  <c r="BK106" i="2"/>
  <c r="J106" i="2" s="1"/>
  <c r="J63" i="2" s="1"/>
  <c r="J52" i="3"/>
  <c r="F55" i="3"/>
  <c r="J81" i="3"/>
  <c r="BE87" i="3"/>
  <c r="BE92" i="3"/>
  <c r="BE95" i="3"/>
  <c r="BE104" i="3"/>
  <c r="BE106" i="3"/>
  <c r="BE116" i="3"/>
  <c r="BE120" i="3"/>
  <c r="BE126" i="3"/>
  <c r="BE133" i="3"/>
  <c r="BE143" i="3"/>
  <c r="BE154" i="3"/>
  <c r="BE162" i="3"/>
  <c r="BE163" i="3"/>
  <c r="BE165" i="3"/>
  <c r="BE171" i="3"/>
  <c r="BE182" i="3"/>
  <c r="BE189" i="3"/>
  <c r="BE193" i="3"/>
  <c r="BE198" i="3"/>
  <c r="BE202" i="3"/>
  <c r="BE204" i="3"/>
  <c r="BK203" i="3"/>
  <c r="J203" i="3"/>
  <c r="J65" i="3" s="1"/>
  <c r="J52" i="4"/>
  <c r="F55" i="4"/>
  <c r="F81" i="4"/>
  <c r="J82" i="4"/>
  <c r="BE88" i="4"/>
  <c r="BE90" i="4"/>
  <c r="BE97" i="4"/>
  <c r="BE102" i="4"/>
  <c r="BE112" i="4"/>
  <c r="BE114" i="4"/>
  <c r="BE120" i="4"/>
  <c r="BE143" i="4"/>
  <c r="BE144" i="4"/>
  <c r="BE147" i="4"/>
  <c r="BE150" i="4"/>
  <c r="BE152" i="4"/>
  <c r="BE157" i="4"/>
  <c r="BE162" i="4"/>
  <c r="BE168" i="4"/>
  <c r="BE178" i="4"/>
  <c r="BE180" i="4"/>
  <c r="BE123" i="5"/>
  <c r="BE124" i="5"/>
  <c r="BE127" i="5"/>
  <c r="BE131" i="5"/>
  <c r="BE132" i="5"/>
  <c r="BE142" i="5"/>
  <c r="BE166" i="5"/>
  <c r="J52" i="6"/>
  <c r="J55" i="6"/>
  <c r="F78" i="6"/>
  <c r="BE86" i="6"/>
  <c r="BE102" i="6"/>
  <c r="BE103" i="6"/>
  <c r="BE106" i="6"/>
  <c r="BE108" i="6"/>
  <c r="F54" i="7"/>
  <c r="E76" i="7"/>
  <c r="BE93" i="7"/>
  <c r="BE98" i="7"/>
  <c r="BE105" i="7"/>
  <c r="BE110" i="7"/>
  <c r="BE120" i="7"/>
  <c r="BE139" i="7"/>
  <c r="BE162" i="7"/>
  <c r="BE183" i="7"/>
  <c r="BE206" i="7"/>
  <c r="BE211" i="7"/>
  <c r="BK207" i="7"/>
  <c r="J207" i="7" s="1"/>
  <c r="J65" i="7" s="1"/>
  <c r="J52" i="8"/>
  <c r="E79" i="8"/>
  <c r="F86" i="8"/>
  <c r="BE101" i="8"/>
  <c r="BE120" i="8"/>
  <c r="BE127" i="8"/>
  <c r="BE136" i="8"/>
  <c r="BE140" i="8"/>
  <c r="BE142" i="8"/>
  <c r="BE145" i="8"/>
  <c r="BE150" i="8"/>
  <c r="BE154" i="8"/>
  <c r="BE159" i="8"/>
  <c r="BE169" i="8"/>
  <c r="BE174" i="8"/>
  <c r="BE177" i="8"/>
  <c r="BE182" i="8"/>
  <c r="BE183" i="8"/>
  <c r="BE185" i="8"/>
  <c r="BE199" i="8"/>
  <c r="BE202" i="8"/>
  <c r="BE211" i="8"/>
  <c r="BE213" i="8"/>
  <c r="BE214" i="8"/>
  <c r="BE216" i="8"/>
  <c r="BE218" i="8"/>
  <c r="BE220" i="8"/>
  <c r="J52" i="9"/>
  <c r="J54" i="9"/>
  <c r="F80" i="9"/>
  <c r="BE86" i="9"/>
  <c r="BE95" i="9"/>
  <c r="BE111" i="9"/>
  <c r="BE115" i="9"/>
  <c r="BE120" i="9"/>
  <c r="BE121" i="9"/>
  <c r="BE128" i="9"/>
  <c r="BE131" i="9"/>
  <c r="BE150" i="9"/>
  <c r="F82" i="2"/>
  <c r="BE88" i="2"/>
  <c r="BE90" i="2"/>
  <c r="BE102" i="2"/>
  <c r="BE107" i="2"/>
  <c r="BK114" i="2"/>
  <c r="J114" i="2" s="1"/>
  <c r="J65" i="2" s="1"/>
  <c r="BK116" i="2"/>
  <c r="J116" i="2" s="1"/>
  <c r="J66" i="2" s="1"/>
  <c r="E75" i="3"/>
  <c r="F81" i="3"/>
  <c r="J82" i="3"/>
  <c r="BE91" i="3"/>
  <c r="BE93" i="3"/>
  <c r="BE105" i="3"/>
  <c r="BE115" i="3"/>
  <c r="BE132" i="3"/>
  <c r="BE138" i="3"/>
  <c r="BE148" i="3"/>
  <c r="BE159" i="3"/>
  <c r="BE164" i="3"/>
  <c r="BE167" i="3"/>
  <c r="BE169" i="3"/>
  <c r="BE173" i="3"/>
  <c r="BE175" i="3"/>
  <c r="BE177" i="3"/>
  <c r="BE183" i="3"/>
  <c r="BE191" i="3"/>
  <c r="BE194" i="3"/>
  <c r="BE196" i="3"/>
  <c r="BE200" i="3"/>
  <c r="BE201" i="3"/>
  <c r="BK125" i="3"/>
  <c r="J125" i="3" s="1"/>
  <c r="J61" i="3" s="1"/>
  <c r="E48" i="4"/>
  <c r="J81" i="4"/>
  <c r="BE87" i="4"/>
  <c r="BE89" i="4"/>
  <c r="BE106" i="4"/>
  <c r="BE107" i="4"/>
  <c r="BE125" i="4"/>
  <c r="BE130" i="4"/>
  <c r="BE136" i="4"/>
  <c r="BE137" i="4"/>
  <c r="BE149" i="4"/>
  <c r="BE151" i="4"/>
  <c r="BE153" i="4"/>
  <c r="BE155" i="4"/>
  <c r="BE159" i="4"/>
  <c r="BE161" i="4"/>
  <c r="BE179" i="4"/>
  <c r="BE182" i="4"/>
  <c r="BK111" i="4"/>
  <c r="J111" i="4"/>
  <c r="J61" i="4" s="1"/>
  <c r="BK187" i="4"/>
  <c r="J187" i="4" s="1"/>
  <c r="J65" i="4" s="1"/>
  <c r="E48" i="5"/>
  <c r="J52" i="5"/>
  <c r="J54" i="5"/>
  <c r="J55" i="5"/>
  <c r="BE89" i="5"/>
  <c r="BE104" i="5"/>
  <c r="BE115" i="5"/>
  <c r="BE118" i="5"/>
  <c r="BE121" i="5"/>
  <c r="BE125" i="5"/>
  <c r="BE130" i="5"/>
  <c r="BE150" i="5"/>
  <c r="J54" i="6"/>
  <c r="BE83" i="6"/>
  <c r="BE89" i="6"/>
  <c r="BE94" i="6"/>
  <c r="BE98" i="6"/>
  <c r="BE99" i="6"/>
  <c r="BE104" i="6"/>
  <c r="F55" i="7"/>
  <c r="BE88" i="7"/>
  <c r="BE115" i="7"/>
  <c r="BE125" i="7"/>
  <c r="BE136" i="7"/>
  <c r="BE148" i="7"/>
  <c r="BE177" i="7"/>
  <c r="BE188" i="7"/>
  <c r="BE193" i="7"/>
  <c r="BE199" i="7"/>
  <c r="BE208" i="7"/>
  <c r="J54" i="8"/>
  <c r="BE98" i="8"/>
  <c r="BE104" i="8"/>
  <c r="BE105" i="8"/>
  <c r="BE110" i="8"/>
  <c r="BE114" i="8"/>
  <c r="BE132" i="8"/>
  <c r="BE134" i="8"/>
  <c r="BE135" i="8"/>
  <c r="BE137" i="8"/>
  <c r="BE143" i="8"/>
  <c r="BE144" i="8"/>
  <c r="BE147" i="8"/>
  <c r="BE151" i="8"/>
  <c r="BE153" i="8"/>
  <c r="BE160" i="8"/>
  <c r="BE161" i="8"/>
  <c r="BE162" i="8"/>
  <c r="BE173" i="8"/>
  <c r="BE178" i="8"/>
  <c r="BE179" i="8"/>
  <c r="BE181" i="8"/>
  <c r="BE184" i="8"/>
  <c r="BE186" i="8"/>
  <c r="BE187" i="8"/>
  <c r="BE190" i="8"/>
  <c r="BE191" i="8"/>
  <c r="BE221" i="8"/>
  <c r="BE222" i="8"/>
  <c r="E48" i="9"/>
  <c r="F55" i="9"/>
  <c r="J81" i="9"/>
  <c r="BE124" i="9"/>
  <c r="BE127" i="9"/>
  <c r="BE134" i="9"/>
  <c r="BE145" i="9"/>
  <c r="BE146" i="9"/>
  <c r="BE120" i="5"/>
  <c r="BE122" i="5"/>
  <c r="BE137" i="5"/>
  <c r="BE155" i="5"/>
  <c r="BE160" i="5"/>
  <c r="BK165" i="5"/>
  <c r="J165" i="5" s="1"/>
  <c r="J62" i="5" s="1"/>
  <c r="E48" i="6"/>
  <c r="BE85" i="6"/>
  <c r="BE90" i="6"/>
  <c r="BE91" i="6"/>
  <c r="BE92" i="6"/>
  <c r="BE96" i="6"/>
  <c r="BE101" i="6"/>
  <c r="BE105" i="6"/>
  <c r="BE107" i="6"/>
  <c r="J54" i="7"/>
  <c r="BE130" i="7"/>
  <c r="BE143" i="7"/>
  <c r="BE155" i="7"/>
  <c r="BE200" i="7"/>
  <c r="BE205" i="7"/>
  <c r="BE210" i="7"/>
  <c r="F85" i="8"/>
  <c r="BE92" i="8"/>
  <c r="BE93" i="8"/>
  <c r="BE99" i="8"/>
  <c r="BE100" i="8"/>
  <c r="BE103" i="8"/>
  <c r="BE107" i="8"/>
  <c r="BE108" i="8"/>
  <c r="BE121" i="8"/>
  <c r="BE124" i="8"/>
  <c r="BE126" i="8"/>
  <c r="BE130" i="8"/>
  <c r="BE131" i="8"/>
  <c r="BE138" i="8"/>
  <c r="BE139" i="8"/>
  <c r="BE148" i="8"/>
  <c r="BE156" i="8"/>
  <c r="BE165" i="8"/>
  <c r="BE168" i="8"/>
  <c r="BE171" i="8"/>
  <c r="BE172" i="8"/>
  <c r="BE176" i="8"/>
  <c r="BE180" i="8"/>
  <c r="BE192" i="8"/>
  <c r="BE193" i="8"/>
  <c r="BE197" i="8"/>
  <c r="BE198" i="8"/>
  <c r="BE206" i="8"/>
  <c r="BE208" i="8"/>
  <c r="BE209" i="8"/>
  <c r="BE210" i="8"/>
  <c r="BE219" i="8"/>
  <c r="BK109" i="8"/>
  <c r="J109" i="8" s="1"/>
  <c r="J63" i="8" s="1"/>
  <c r="BE102" i="9"/>
  <c r="BE103" i="9"/>
  <c r="BE112" i="9"/>
  <c r="BE119" i="9"/>
  <c r="BE125" i="9"/>
  <c r="BE126" i="9"/>
  <c r="BE132" i="9"/>
  <c r="BE133" i="9"/>
  <c r="BE135" i="9"/>
  <c r="BE137" i="9"/>
  <c r="BE144" i="9"/>
  <c r="BE147" i="9"/>
  <c r="J55" i="2"/>
  <c r="BE96" i="2"/>
  <c r="BE113" i="2"/>
  <c r="BE115" i="2"/>
  <c r="BE117" i="2"/>
  <c r="BK112" i="2"/>
  <c r="J112" i="2" s="1"/>
  <c r="J64" i="2" s="1"/>
  <c r="BE94" i="3"/>
  <c r="BE100" i="3"/>
  <c r="BE110" i="3"/>
  <c r="BE121" i="3"/>
  <c r="BE153" i="3"/>
  <c r="BE160" i="3"/>
  <c r="BE166" i="3"/>
  <c r="BE168" i="3"/>
  <c r="BE170" i="3"/>
  <c r="BE174" i="3"/>
  <c r="BE176" i="3"/>
  <c r="BE184" i="3"/>
  <c r="BE190" i="3"/>
  <c r="BE192" i="3"/>
  <c r="BE195" i="3"/>
  <c r="BE197" i="3"/>
  <c r="BE199" i="3"/>
  <c r="BE91" i="4"/>
  <c r="BE92" i="4"/>
  <c r="BE101" i="4"/>
  <c r="BE115" i="4"/>
  <c r="BE142" i="4"/>
  <c r="BE146" i="4"/>
  <c r="BE148" i="4"/>
  <c r="BE154" i="4"/>
  <c r="BE158" i="4"/>
  <c r="BE160" i="4"/>
  <c r="BE163" i="4"/>
  <c r="BE173" i="4"/>
  <c r="BE181" i="4"/>
  <c r="BE183" i="4"/>
  <c r="BE184" i="4"/>
  <c r="BE185" i="4"/>
  <c r="BE186" i="4"/>
  <c r="BE188" i="4"/>
  <c r="F54" i="5"/>
  <c r="F55" i="5"/>
  <c r="BE84" i="5"/>
  <c r="BE94" i="5"/>
  <c r="BE99" i="5"/>
  <c r="BE110" i="5"/>
  <c r="BE116" i="5"/>
  <c r="BE117" i="5"/>
  <c r="BE119" i="5"/>
  <c r="BE126" i="5"/>
  <c r="BE128" i="5"/>
  <c r="BE129" i="5"/>
  <c r="BE146" i="5"/>
  <c r="F54" i="6"/>
  <c r="BE87" i="6"/>
  <c r="BE88" i="6"/>
  <c r="BE93" i="6"/>
  <c r="BE95" i="6"/>
  <c r="BE97" i="6"/>
  <c r="BE100" i="6"/>
  <c r="BK82" i="6"/>
  <c r="BK81" i="6" s="1"/>
  <c r="J81" i="6" s="1"/>
  <c r="J30" i="6" s="1"/>
  <c r="AG59" i="1" s="1"/>
  <c r="J52" i="7"/>
  <c r="J55" i="7"/>
  <c r="BE137" i="7"/>
  <c r="BE138" i="7"/>
  <c r="BE153" i="7"/>
  <c r="BE169" i="7"/>
  <c r="J55" i="8"/>
  <c r="BE91" i="8"/>
  <c r="BE106" i="8"/>
  <c r="BE117" i="8"/>
  <c r="BE129" i="8"/>
  <c r="BE133" i="8"/>
  <c r="BE141" i="8"/>
  <c r="BE146" i="8"/>
  <c r="BE149" i="8"/>
  <c r="BE155" i="8"/>
  <c r="BE157" i="8"/>
  <c r="BE158" i="8"/>
  <c r="BE163" i="8"/>
  <c r="BE164" i="8"/>
  <c r="BE166" i="8"/>
  <c r="BE167" i="8"/>
  <c r="BE170" i="8"/>
  <c r="BE175" i="8"/>
  <c r="BE189" i="8"/>
  <c r="BE194" i="8"/>
  <c r="BE200" i="8"/>
  <c r="BE201" i="8"/>
  <c r="BE203" i="8"/>
  <c r="BE204" i="8"/>
  <c r="BE205" i="8"/>
  <c r="BE207" i="8"/>
  <c r="BE215" i="8"/>
  <c r="BE217" i="8"/>
  <c r="BE89" i="9"/>
  <c r="BE92" i="9"/>
  <c r="BE98" i="9"/>
  <c r="BE107" i="9"/>
  <c r="BE108" i="9"/>
  <c r="BE122" i="9"/>
  <c r="BE123" i="9"/>
  <c r="BE136" i="9"/>
  <c r="BE138" i="9"/>
  <c r="BE139" i="9"/>
  <c r="BE142" i="9"/>
  <c r="BE148" i="9"/>
  <c r="BE149" i="9"/>
  <c r="BE151" i="9"/>
  <c r="BE152" i="9"/>
  <c r="F37" i="2"/>
  <c r="BD55" i="1" s="1"/>
  <c r="F35" i="5"/>
  <c r="BB58" i="1" s="1"/>
  <c r="F34" i="3"/>
  <c r="BA56" i="1" s="1"/>
  <c r="F35" i="4"/>
  <c r="BB57" i="1" s="1"/>
  <c r="F37" i="5"/>
  <c r="BD58" i="1" s="1"/>
  <c r="J34" i="6"/>
  <c r="AW59" i="1" s="1"/>
  <c r="F36" i="4"/>
  <c r="BC57" i="1" s="1"/>
  <c r="F34" i="9"/>
  <c r="BA62" i="1" s="1"/>
  <c r="F35" i="3"/>
  <c r="BB56" i="1" s="1"/>
  <c r="F36" i="7"/>
  <c r="BC60" i="1" s="1"/>
  <c r="F37" i="3"/>
  <c r="BD56" i="1" s="1"/>
  <c r="F36" i="9"/>
  <c r="BC62" i="1" s="1"/>
  <c r="J34" i="7"/>
  <c r="AW60" i="1" s="1"/>
  <c r="F34" i="2"/>
  <c r="BA55" i="1" s="1"/>
  <c r="F34" i="4"/>
  <c r="BA57" i="1" s="1"/>
  <c r="F35" i="9"/>
  <c r="BB62" i="1" s="1"/>
  <c r="F34" i="6"/>
  <c r="BA59" i="1" s="1"/>
  <c r="F36" i="8"/>
  <c r="BC61" i="1" s="1"/>
  <c r="F36" i="5"/>
  <c r="BC58" i="1" s="1"/>
  <c r="F37" i="9"/>
  <c r="BD62" i="1" s="1"/>
  <c r="J34" i="4"/>
  <c r="AW57" i="1" s="1"/>
  <c r="F34" i="5"/>
  <c r="BA58" i="1" s="1"/>
  <c r="F34" i="8"/>
  <c r="BA61" i="1" s="1"/>
  <c r="F36" i="6"/>
  <c r="BC59" i="1" s="1"/>
  <c r="F36" i="2"/>
  <c r="BC55" i="1" s="1"/>
  <c r="F35" i="8"/>
  <c r="BB61" i="1" s="1"/>
  <c r="F37" i="8"/>
  <c r="BD61" i="1" s="1"/>
  <c r="J34" i="9"/>
  <c r="AW62" i="1" s="1"/>
  <c r="J34" i="5"/>
  <c r="AW58" i="1" s="1"/>
  <c r="F37" i="6"/>
  <c r="BD59" i="1" s="1"/>
  <c r="J34" i="2"/>
  <c r="AW55" i="1" s="1"/>
  <c r="J34" i="3"/>
  <c r="AW56" i="1" s="1"/>
  <c r="F35" i="6"/>
  <c r="BB59" i="1" s="1"/>
  <c r="F35" i="2"/>
  <c r="BB55" i="1" s="1"/>
  <c r="F35" i="7"/>
  <c r="BB60" i="1" s="1"/>
  <c r="J34" i="8"/>
  <c r="AW61" i="1" s="1"/>
  <c r="F36" i="3"/>
  <c r="BC56" i="1" s="1"/>
  <c r="F37" i="7"/>
  <c r="BD60" i="1" s="1"/>
  <c r="F37" i="4"/>
  <c r="BD57" i="1" s="1"/>
  <c r="F34" i="7"/>
  <c r="BA60" i="1" s="1"/>
  <c r="T84" i="9" l="1"/>
  <c r="P82" i="5"/>
  <c r="AU58" i="1" s="1"/>
  <c r="P86" i="7"/>
  <c r="AU60" i="1" s="1"/>
  <c r="T85" i="4"/>
  <c r="R85" i="3"/>
  <c r="P84" i="9"/>
  <c r="AU62" i="1"/>
  <c r="T89" i="8"/>
  <c r="T86" i="7"/>
  <c r="P89" i="8"/>
  <c r="AU61" i="1" s="1"/>
  <c r="R85" i="4"/>
  <c r="BK85" i="4"/>
  <c r="J85" i="4"/>
  <c r="J59" i="4"/>
  <c r="R89" i="8"/>
  <c r="T82" i="5"/>
  <c r="R84" i="9"/>
  <c r="R82" i="5"/>
  <c r="P85" i="4"/>
  <c r="AU57" i="1" s="1"/>
  <c r="R86" i="7"/>
  <c r="T86" i="2"/>
  <c r="J87" i="2"/>
  <c r="J60" i="2" s="1"/>
  <c r="BK85" i="3"/>
  <c r="J85" i="3" s="1"/>
  <c r="J30" i="3" s="1"/>
  <c r="AG56" i="1" s="1"/>
  <c r="J86" i="4"/>
  <c r="J60" i="4" s="1"/>
  <c r="J82" i="6"/>
  <c r="J60" i="6"/>
  <c r="BK82" i="5"/>
  <c r="J82" i="5" s="1"/>
  <c r="J30" i="5" s="1"/>
  <c r="AG58" i="1" s="1"/>
  <c r="AN58" i="1" s="1"/>
  <c r="J59" i="6"/>
  <c r="BK89" i="8"/>
  <c r="J89" i="8"/>
  <c r="BK86" i="7"/>
  <c r="J86" i="7"/>
  <c r="J59" i="7"/>
  <c r="BK91" i="2"/>
  <c r="J91" i="2" s="1"/>
  <c r="J61" i="2" s="1"/>
  <c r="BK84" i="9"/>
  <c r="J84" i="9" s="1"/>
  <c r="J59" i="9" s="1"/>
  <c r="F33" i="4"/>
  <c r="AZ57" i="1"/>
  <c r="F33" i="6"/>
  <c r="AZ59" i="1" s="1"/>
  <c r="J30" i="8"/>
  <c r="AG61" i="1" s="1"/>
  <c r="J33" i="7"/>
  <c r="AV60" i="1" s="1"/>
  <c r="AT60" i="1" s="1"/>
  <c r="F33" i="7"/>
  <c r="AZ60" i="1" s="1"/>
  <c r="BD54" i="1"/>
  <c r="W33" i="1"/>
  <c r="J33" i="5"/>
  <c r="AV58" i="1"/>
  <c r="AT58" i="1"/>
  <c r="F33" i="8"/>
  <c r="AZ61" i="1" s="1"/>
  <c r="F33" i="3"/>
  <c r="AZ56" i="1" s="1"/>
  <c r="BB54" i="1"/>
  <c r="W31" i="1" s="1"/>
  <c r="J33" i="8"/>
  <c r="AV61" i="1" s="1"/>
  <c r="AT61" i="1" s="1"/>
  <c r="F33" i="9"/>
  <c r="AZ62" i="1" s="1"/>
  <c r="J33" i="9"/>
  <c r="AV62" i="1"/>
  <c r="AT62" i="1" s="1"/>
  <c r="J33" i="2"/>
  <c r="AV55" i="1" s="1"/>
  <c r="AT55" i="1" s="1"/>
  <c r="BC54" i="1"/>
  <c r="AY54" i="1" s="1"/>
  <c r="F33" i="5"/>
  <c r="AZ58" i="1"/>
  <c r="J33" i="6"/>
  <c r="AV59" i="1"/>
  <c r="AT59" i="1" s="1"/>
  <c r="J33" i="4"/>
  <c r="AV57" i="1"/>
  <c r="AT57" i="1" s="1"/>
  <c r="BA54" i="1"/>
  <c r="W30" i="1" s="1"/>
  <c r="F33" i="2"/>
  <c r="AZ55" i="1" s="1"/>
  <c r="J33" i="3"/>
  <c r="AV56" i="1" s="1"/>
  <c r="AT56" i="1" s="1"/>
  <c r="J39" i="3" l="1"/>
  <c r="J39" i="8"/>
  <c r="J39" i="5"/>
  <c r="BK86" i="2"/>
  <c r="J86" i="2"/>
  <c r="J59" i="2" s="1"/>
  <c r="J59" i="3"/>
  <c r="J59" i="5"/>
  <c r="J39" i="6"/>
  <c r="J59" i="8"/>
  <c r="AN59" i="1"/>
  <c r="AN56" i="1"/>
  <c r="AN61" i="1"/>
  <c r="AW54" i="1"/>
  <c r="AK30" i="1" s="1"/>
  <c r="W32" i="1"/>
  <c r="J30" i="4"/>
  <c r="AG57" i="1" s="1"/>
  <c r="AN57" i="1" s="1"/>
  <c r="AZ54" i="1"/>
  <c r="W29" i="1"/>
  <c r="AU54" i="1"/>
  <c r="J30" i="7"/>
  <c r="AG60" i="1"/>
  <c r="AN60" i="1"/>
  <c r="AX54" i="1"/>
  <c r="J30" i="9"/>
  <c r="AG62" i="1"/>
  <c r="AN62" i="1"/>
  <c r="J39" i="7" l="1"/>
  <c r="J39" i="9"/>
  <c r="J39" i="4"/>
  <c r="J30" i="2"/>
  <c r="AG55" i="1" s="1"/>
  <c r="AN55" i="1" s="1"/>
  <c r="AV54" i="1"/>
  <c r="AK29" i="1"/>
  <c r="J39" i="2" l="1"/>
  <c r="AG54" i="1"/>
  <c r="AK26" i="1" s="1"/>
  <c r="AK35" i="1" s="1"/>
  <c r="AT54" i="1"/>
  <c r="AN54" i="1" l="1"/>
</calcChain>
</file>

<file path=xl/sharedStrings.xml><?xml version="1.0" encoding="utf-8"?>
<sst xmlns="http://schemas.openxmlformats.org/spreadsheetml/2006/main" count="9871" uniqueCount="1239">
  <si>
    <t>Export Komplet</t>
  </si>
  <si>
    <t>VZ</t>
  </si>
  <si>
    <t>2.0</t>
  </si>
  <si>
    <t>ZAMOK</t>
  </si>
  <si>
    <t>False</t>
  </si>
  <si>
    <t>{786f97f5-47f4-4039-92eb-55cbed2249fc}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</si>
  <si>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</si>
  <si>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</si>
  <si>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</si>
  <si>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</si>
  <si>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</si>
  <si>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</si>
  <si>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</si>
  <si>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</si>
  <si>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18-069230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</si>
  <si>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</si>
  <si>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</si>
  <si>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Praha bez bariér - nádraží Hostivař, prostupnost uzlu, Praha 10, č. akce 999412_9 - rozpočet</t>
  </si>
  <si>
    <t>KSO:</t>
  </si>
  <si>
    <t/>
  </si>
  <si>
    <t>CC-CZ:</t>
  </si>
  <si>
    <t>Místo:</t>
  </si>
  <si>
    <t>Praha</t>
  </si>
  <si>
    <t>Datum:</t>
  </si>
  <si>
    <t>23. 3. 2020</t>
  </si>
  <si>
    <t>Zadavatel:</t>
  </si>
  <si>
    <t>IČ:</t>
  </si>
  <si>
    <t>03447286</t>
  </si>
  <si>
    <t>TSK Praha a.s.</t>
  </si>
  <si>
    <t>DIČ:</t>
  </si>
  <si>
    <t>CZ03447286</t>
  </si>
  <si>
    <t>Uchazeč:</t>
  </si>
  <si>
    <t>Vyplň údaj</t>
  </si>
  <si>
    <t>Projektant:</t>
  </si>
  <si>
    <t>25793349</t>
  </si>
  <si>
    <t>SUDOP PRAHA a.s.</t>
  </si>
  <si>
    <t>CZ25793349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</si>
  <si>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</si>
  <si>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</si>
  <si>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</si>
  <si>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</si>
  <si>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</si>
  <si>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</si>
  <si>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</si>
  <si>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</si>
  <si>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</si>
  <si>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</si>
  <si>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</si>
  <si>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</si>
  <si>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</si>
  <si>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</si>
  <si>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</si>
  <si>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</si>
  <si>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</si>
  <si>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</si>
  <si>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</si>
  <si>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</si>
  <si>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</si>
  <si>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</si>
  <si>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</si>
  <si>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</si>
  <si>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</si>
  <si>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</si>
  <si>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</si>
  <si>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</si>
  <si>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</si>
  <si>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</si>
  <si>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</si>
  <si>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</si>
  <si>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</si>
  <si>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</si>
  <si>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</si>
  <si>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</si>
  <si>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</si>
  <si>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</si>
  <si>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</si>
  <si>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</si>
  <si>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</si>
  <si>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</si>
  <si>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</si>
  <si>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</si>
  <si>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000</t>
  </si>
  <si>
    <t>Všeobecný objekt</t>
  </si>
  <si>
    <t>STA</t>
  </si>
  <si>
    <t>1</t>
  </si>
  <si>
    <t>{db22762e-af9c-4445-bd2c-765e13bfed45}</t>
  </si>
  <si>
    <t>2</t>
  </si>
  <si>
    <t>SO 101</t>
  </si>
  <si>
    <t>Tramvajová točna Hostivař</t>
  </si>
  <si>
    <t>{fdf0ae0b-64bc-41e4-9939-6f2fa0ca7301}</t>
  </si>
  <si>
    <t>SO 102</t>
  </si>
  <si>
    <t>Zastávka MHD</t>
  </si>
  <si>
    <t>{0fd161d8-bf19-4380-a5d9-514110faca87}</t>
  </si>
  <si>
    <t>SO 120</t>
  </si>
  <si>
    <t>Dopravní značení</t>
  </si>
  <si>
    <t>{a31d40c9-1513-4548-844c-d1a44bf226c2}</t>
  </si>
  <si>
    <t>SO 150</t>
  </si>
  <si>
    <t>DIO</t>
  </si>
  <si>
    <t>{673c1aa0-7ef5-4307-8a3e-d12bee793f76}</t>
  </si>
  <si>
    <t>SO 201</t>
  </si>
  <si>
    <t>Opěrná zeď</t>
  </si>
  <si>
    <t>{391083a1-d3a4-4053-b1a3-bcd21bcb84e4}</t>
  </si>
  <si>
    <t>SO 401</t>
  </si>
  <si>
    <t>Veřejné osvětlení</t>
  </si>
  <si>
    <t>{4618e519-259c-45ef-80c5-c451bdebf66b}</t>
  </si>
  <si>
    <t>SO 651</t>
  </si>
  <si>
    <t>Trakční vedení tramvaje</t>
  </si>
  <si>
    <t>{10a7116a-a929-4006-9626-cc2da32efeec}</t>
  </si>
  <si>
    <t>KRYCÍ LIST SOUPISU PRACÍ</t>
  </si>
  <si>
    <t>Objekt:</t>
  </si>
  <si>
    <t>SO 000 - Všeobecný objekt</t>
  </si>
  <si>
    <t>REKAPITULACE ČLENĚNÍ SOUPISU PRACÍ</t>
  </si>
  <si>
    <t>Kód dílu - Popis</t>
  </si>
  <si>
    <t>Cena celkem [CZK]</t>
  </si>
  <si>
    <t>-1</t>
  </si>
  <si>
    <t>ORN - Ostatní rozpočtové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</si>
  <si>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</si>
  <si>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</si>
  <si>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</si>
  <si>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</si>
  <si>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</si>
  <si>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</si>
  <si>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</si>
  <si>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</si>
  <si>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</si>
  <si>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</si>
  <si>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</si>
  <si>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</si>
  <si>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</si>
  <si>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</si>
  <si>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</si>
  <si>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</si>
  <si>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</si>
  <si>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</si>
  <si>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</si>
  <si>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ORN</t>
  </si>
  <si>
    <t>Ostatní rozpočtové náklady</t>
  </si>
  <si>
    <t>ROZPOCET</t>
  </si>
  <si>
    <t>K</t>
  </si>
  <si>
    <t>X999200</t>
  </si>
  <si>
    <t>Geometrické plány</t>
  </si>
  <si>
    <t>Kč</t>
  </si>
  <si>
    <t>4</t>
  </si>
  <si>
    <t>M</t>
  </si>
  <si>
    <t>X999207</t>
  </si>
  <si>
    <t>Pasport okolních staveb</t>
  </si>
  <si>
    <t>8</t>
  </si>
  <si>
    <t>16</t>
  </si>
  <si>
    <t>3</t>
  </si>
  <si>
    <t>X999208</t>
  </si>
  <si>
    <t>Informační tabule - označení stavby</t>
  </si>
  <si>
    <t>kus</t>
  </si>
  <si>
    <t>18</t>
  </si>
  <si>
    <t>VRN</t>
  </si>
  <si>
    <t>Vedlejší rozpočtové náklady</t>
  </si>
  <si>
    <t>5</t>
  </si>
  <si>
    <t>VRN1</t>
  </si>
  <si>
    <t>Průzkumné, geodetické a projektové práce</t>
  </si>
  <si>
    <t>012103000</t>
  </si>
  <si>
    <t>Geodetické práce před výstavbou</t>
  </si>
  <si>
    <t>kpl</t>
  </si>
  <si>
    <t>CS ÚRS 2019 02</t>
  </si>
  <si>
    <t>1024</t>
  </si>
  <si>
    <t>238135960</t>
  </si>
  <si>
    <t>VV</t>
  </si>
  <si>
    <t>"geodetické vytyčení trasy" 1</t>
  </si>
  <si>
    <t>Součet</t>
  </si>
  <si>
    <t>012203000</t>
  </si>
  <si>
    <t>Geodetické práce při provádění stavby</t>
  </si>
  <si>
    <t>-1232545479</t>
  </si>
  <si>
    <t>"geodetické vytýčení inženýrských sítí" 1</t>
  </si>
  <si>
    <t>6</t>
  </si>
  <si>
    <t>012303000</t>
  </si>
  <si>
    <t>Geodetické práce po výstavbě</t>
  </si>
  <si>
    <t>1169629124</t>
  </si>
  <si>
    <t>"zaměření skutečného provedení stavby" 1</t>
  </si>
  <si>
    <t>7</t>
  </si>
  <si>
    <t>013244000</t>
  </si>
  <si>
    <t>Dokumentace pro provádění stavby</t>
  </si>
  <si>
    <t>1305721935</t>
  </si>
  <si>
    <t>013254000</t>
  </si>
  <si>
    <t>Dokumentace skutečného provedení stavby</t>
  </si>
  <si>
    <t>-1862529920</t>
  </si>
  <si>
    <t>"DSPS včetně digitální formy (referenční systém Bpv);" 1</t>
  </si>
  <si>
    <t>VRN3</t>
  </si>
  <si>
    <t>Zařízení staveniště</t>
  </si>
  <si>
    <t>9</t>
  </si>
  <si>
    <t>030001000</t>
  </si>
  <si>
    <t>Základní rozdělení průvodních činností a nákladů zařízení staveniště</t>
  </si>
  <si>
    <t>-487558347</t>
  </si>
  <si>
    <t xml:space="preserve">Zařízení, provoz a zrušení zařízení staveniště </t>
  </si>
  <si>
    <t>Dle požadavků objednatele, bude fakturováno na základě skutečnosti po odsouhlasení TDS</t>
  </si>
  <si>
    <t>VRN4</t>
  </si>
  <si>
    <t>Inženýrská činnost</t>
  </si>
  <si>
    <t>10</t>
  </si>
  <si>
    <t>043194000</t>
  </si>
  <si>
    <t>Ostatní zkoušky</t>
  </si>
  <si>
    <t>-1340350144</t>
  </si>
  <si>
    <t>VRN6</t>
  </si>
  <si>
    <t>Územní vlivy</t>
  </si>
  <si>
    <t>11</t>
  </si>
  <si>
    <t>060001000</t>
  </si>
  <si>
    <t>1698866722</t>
  </si>
  <si>
    <t>VRN7</t>
  </si>
  <si>
    <t>Provozní vlivy</t>
  </si>
  <si>
    <t>12</t>
  </si>
  <si>
    <t>070001000</t>
  </si>
  <si>
    <t>1358275631</t>
  </si>
  <si>
    <t>SO 101 - Tramvajová točna Hostivař</t>
  </si>
  <si>
    <t>001 - Zemní práce</t>
  </si>
  <si>
    <t>002 - Základy</t>
  </si>
  <si>
    <t>005 - Komunikace</t>
  </si>
  <si>
    <t>008 - Trubní vedení</t>
  </si>
  <si>
    <t>009 - Ostatní konstrukce a práce</t>
  </si>
  <si>
    <t>099 - Přesun hmot HSV</t>
  </si>
  <si>
    <t>001</t>
  </si>
  <si>
    <t>Zemní práce</t>
  </si>
  <si>
    <t>111203201</t>
  </si>
  <si>
    <t>Odstranění křovin a stromů s ponecháním kořenů průměru kmene do 100 mm, při jakémkoliv sklonu terénu mimo LTM, při celkové ploše do 1 000 m2</t>
  </si>
  <si>
    <t>m2</t>
  </si>
  <si>
    <t>121</t>
  </si>
  <si>
    <t>Viz. TZ a situace,  změřeno z digitálních výkresů</t>
  </si>
  <si>
    <t>113107222</t>
  </si>
  <si>
    <t>Odstranění podkladů nebo krytů strojně plochy jednotlivě přes 200 m2 s přemístěním hmot na skládku na vzdálenost do 20 m nebo s naložením na dopravní prostředek z kameniva hrubého drceného, o tl. vrstvy přes 100 do 200 mm</t>
  </si>
  <si>
    <t>113107223</t>
  </si>
  <si>
    <t>Odstranění podkladů nebo krytů strojně plochy jednotlivě přes 200 m2 s přemístěním hmot na skládku na vzdálenost do 20 m nebo s naložením na dopravní prostředek z kameniva hrubého drceného, o tl. vrstvy přes 200 do 300 mm</t>
  </si>
  <si>
    <t>113107241</t>
  </si>
  <si>
    <t>Odstranění podkladů nebo krytů strojně plochy jednotlivě přes 200 m2 s přemístěním hmot na skládku na vzdálenost do 20 m nebo s naložením na dopravní prostředek živičných, o tl. vrstvy do 50 mm</t>
  </si>
  <si>
    <t>113154234</t>
  </si>
  <si>
    <t>Frézování živičného podkladu nebo krytu s naložením na dopravní prostředek plochy přes 500 do 1 000 m2 bez překážek v trase pruhu šířky přes 1 m do 2 m, tloušťky vrstvy 100 mm</t>
  </si>
  <si>
    <t>113155254</t>
  </si>
  <si>
    <t>Frézování betonového podkladu nebo krytu s naložením na dopravní prostředek plochy přes 500 do 1 000 m2 s překážkami v trase pruhu šířky do 1 m, tloušťky vrstvy 100 mm</t>
  </si>
  <si>
    <t>odstranění betonového povrchu tl. 0,2 m</t>
  </si>
  <si>
    <t>2*23</t>
  </si>
  <si>
    <t>Viz. situace a vzorový příčný řez, změřeno z digitálních výkresů</t>
  </si>
  <si>
    <t>113202111</t>
  </si>
  <si>
    <t>Vytrhání obrub s vybouráním lože, s přemístěním hmot na skládku na vzdálenost do 3 m nebo s naložením na dopravní prostředek z krajníků nebo obrubníků stojatých</t>
  </si>
  <si>
    <t>m</t>
  </si>
  <si>
    <t>14</t>
  </si>
  <si>
    <t>180</t>
  </si>
  <si>
    <t>122201101</t>
  </si>
  <si>
    <t>Odkopávky a prokopávky nezapažené s přehozením výkopku na vzdálenost do 3 m nebo s naložením na dopravní prostředek v hornině tř. 3 do 100 m3</t>
  </si>
  <si>
    <t>m3</t>
  </si>
  <si>
    <t>162701104</t>
  </si>
  <si>
    <t>Vodorovné přemístění výkopku nebo sypaniny po suchu na obvyklém dopravním prostředku, bez naložení výkopku, avšak se složením bez rozhrnutí z horniny tř. 1 až 4 na vzdálenost přes 8 000 do 9 000 m</t>
  </si>
  <si>
    <t>171201201</t>
  </si>
  <si>
    <t>Uložení sypaniny na skládky</t>
  </si>
  <si>
    <t>20</t>
  </si>
  <si>
    <t>30</t>
  </si>
  <si>
    <t>Viz. TZ</t>
  </si>
  <si>
    <t>171201211</t>
  </si>
  <si>
    <t>Poplatek za uložení stavebního odpadu na skládce (skládkovné) zeminy a kameniva zatříděného do Katalogu odpadů pod kódem 170 504</t>
  </si>
  <si>
    <t>t</t>
  </si>
  <si>
    <t>22</t>
  </si>
  <si>
    <t>přepočet na tuny, 1 m3 = 1,8 t</t>
  </si>
  <si>
    <t>30*1,8</t>
  </si>
  <si>
    <t>181301101</t>
  </si>
  <si>
    <t>Rozprostření a urovnání ornice v rovině nebo ve svahu sklonu do 1:5 při souvislé ploše do 500 m2, tl. vrstvy do 100 mm</t>
  </si>
  <si>
    <t>24</t>
  </si>
  <si>
    <t>13</t>
  </si>
  <si>
    <t>R1813011</t>
  </si>
  <si>
    <t>Ornice - dodávka</t>
  </si>
  <si>
    <t>26</t>
  </si>
  <si>
    <t>dodávka ornice, 1 m3 = 1,8 t</t>
  </si>
  <si>
    <t>67*1,8</t>
  </si>
  <si>
    <t>181411121</t>
  </si>
  <si>
    <t>Založení trávníku na půdě předem připravené plochy do 1000 m2 výsevem včetně utažení lučního v rovině nebo na svahu do 1:5</t>
  </si>
  <si>
    <t>28</t>
  </si>
  <si>
    <t>00572100</t>
  </si>
  <si>
    <t>osivo jetelotráva intenzivní víceletá</t>
  </si>
  <si>
    <t>kg</t>
  </si>
  <si>
    <t>nákup osiva, spotřeba 1 kg = 40 m2</t>
  </si>
  <si>
    <t>67/40</t>
  </si>
  <si>
    <t>002</t>
  </si>
  <si>
    <t>Základy</t>
  </si>
  <si>
    <t>212752213</t>
  </si>
  <si>
    <t>Trativody z drenážních trubek se zřízením štěrkopískového lože pod trubky a s jejich obsypem v průměrném celkovém množství do 0,15 m3/m v otevřeném výkopu z trubek plastových flexibilních D přes 100 do 160 mm</t>
  </si>
  <si>
    <t>32</t>
  </si>
  <si>
    <t>drenáž z flexi trub DN 150 vč. lože a obsypu kamenivem</t>
  </si>
  <si>
    <t>69</t>
  </si>
  <si>
    <t>005</t>
  </si>
  <si>
    <t>Komunikace</t>
  </si>
  <si>
    <t>17</t>
  </si>
  <si>
    <t>564851111</t>
  </si>
  <si>
    <t>Podklad ze štěrkodrti ŠD s rozprostřením a zhutněním, po zhutnění tl. 150 mm</t>
  </si>
  <si>
    <t>34</t>
  </si>
  <si>
    <t>564921411</t>
  </si>
  <si>
    <t>Podklad nebo podsyp z asfaltového recyklátu s rozprostřením a zhutněním, po zhutnění tl. 60 mm</t>
  </si>
  <si>
    <t>36</t>
  </si>
  <si>
    <t>recyklovaný materiál z frézování (podklad pro ACO CH) tl. 0,06 m</t>
  </si>
  <si>
    <t>454</t>
  </si>
  <si>
    <t>19</t>
  </si>
  <si>
    <t>565155121</t>
  </si>
  <si>
    <t>Asfaltový beton vrstva podkladní ACP 16 (obalované kamenivo střednězrnné - OKS) s rozprostřením a zhutněním v pruhu šířky přes 3 m, po zhutnění tl. 70 mm</t>
  </si>
  <si>
    <t>38</t>
  </si>
  <si>
    <t>ACP 16+</t>
  </si>
  <si>
    <t>105</t>
  </si>
  <si>
    <t>Viz. situace - vozovka a vzorový příčný řez, změřeno z digitálních výkresů</t>
  </si>
  <si>
    <t>567122112</t>
  </si>
  <si>
    <t>Podklad ze směsi stmelené cementem SC bez dilatačních spár, s rozprostřením a zhutněním SC C 8/10 (KSC I), po zhutnění tl. 130 mm</t>
  </si>
  <si>
    <t>40</t>
  </si>
  <si>
    <t>SC C8/10 tl. 0,13 m</t>
  </si>
  <si>
    <t>573231106</t>
  </si>
  <si>
    <t>Postřik spojovací PS bez posypu kamenivem ze silniční emulze, v množství 0,30 kg/m2</t>
  </si>
  <si>
    <t>42</t>
  </si>
  <si>
    <t>2x spojovací postřik PS-EP 0,3 kg/m2</t>
  </si>
  <si>
    <t>105*2</t>
  </si>
  <si>
    <t>577133111</t>
  </si>
  <si>
    <t>Asfaltový beton vrstva obrusná ACO 8 (ABJ) s rozprostřením a se zhutněním z nemodifikovaného asfaltu v pruhu šířky do 3 m, po zhutnění tl. 40 mm</t>
  </si>
  <si>
    <t>44</t>
  </si>
  <si>
    <t>23</t>
  </si>
  <si>
    <t>577134141</t>
  </si>
  <si>
    <t>Asfaltový beton vrstva obrusná ACO 11 (ABS) s rozprostřením a se zhutněním z modifikovaného asfaltu v pruhu šířky přes 3 m tl. 40 mm</t>
  </si>
  <si>
    <t>46</t>
  </si>
  <si>
    <t>ACO 11</t>
  </si>
  <si>
    <t>596211110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</si>
  <si>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</si>
  <si>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48</t>
  </si>
  <si>
    <t>25</t>
  </si>
  <si>
    <t>59245006</t>
  </si>
  <si>
    <t>dlažba skladebná betonová základní pro nevidomé 20 x 10 x 6 cm barevná</t>
  </si>
  <si>
    <t>50</t>
  </si>
  <si>
    <t>008</t>
  </si>
  <si>
    <t>Trubní vedení</t>
  </si>
  <si>
    <t>871353121</t>
  </si>
  <si>
    <t>Montáž kanalizačního potrubí z plastů z tvrdého PVC těsněných gumovým kroužkem v otevřeném výkopu ve sklonu do 20 % DN 200</t>
  </si>
  <si>
    <t>52</t>
  </si>
  <si>
    <t>27</t>
  </si>
  <si>
    <t>28611136</t>
  </si>
  <si>
    <t>trubka kanalizační PVC DN 200x1000 mm SN4</t>
  </si>
  <si>
    <t>54</t>
  </si>
  <si>
    <t>895941111</t>
  </si>
  <si>
    <t>Zřízení vpusti kanalizační uliční z betonových dílců typ UV-50 normální</t>
  </si>
  <si>
    <t>56</t>
  </si>
  <si>
    <t>29</t>
  </si>
  <si>
    <t>59223821</t>
  </si>
  <si>
    <t>vpusť betonová uliční prstenec 18x66x10 cm</t>
  </si>
  <si>
    <t>58</t>
  </si>
  <si>
    <t>59223822</t>
  </si>
  <si>
    <t>vpusť betonová uliční dno s výtokem 62,6 x 49,5 x 5 cm</t>
  </si>
  <si>
    <t>60</t>
  </si>
  <si>
    <t>31</t>
  </si>
  <si>
    <t>59223856</t>
  </si>
  <si>
    <t>skruž betonová pro uliční vpusť horní 45x19,5x5 cm</t>
  </si>
  <si>
    <t>62</t>
  </si>
  <si>
    <t>59223860</t>
  </si>
  <si>
    <t>skruž betonová pro uliční vpusť středová 45 x 19,5 x 5 cm</t>
  </si>
  <si>
    <t>64</t>
  </si>
  <si>
    <t>33</t>
  </si>
  <si>
    <t>59223864</t>
  </si>
  <si>
    <t>prstenec betonový pro uliční vpusť vyrovnávací 39 x 6 x 13 cm</t>
  </si>
  <si>
    <t>66</t>
  </si>
  <si>
    <t>59223866</t>
  </si>
  <si>
    <t>skruž betonová pro uliční vpusť přechodová 45-27/29,5/5 cm</t>
  </si>
  <si>
    <t>68</t>
  </si>
  <si>
    <t>35</t>
  </si>
  <si>
    <t>59223874</t>
  </si>
  <si>
    <t>koš vysoký pro uliční vpusti, žárově zinkovaný plech,pro rám 500/300</t>
  </si>
  <si>
    <t>70</t>
  </si>
  <si>
    <t>009</t>
  </si>
  <si>
    <t>Ostatní konstrukce a práce</t>
  </si>
  <si>
    <t>914111111</t>
  </si>
  <si>
    <t>Montáž svislé dopravní značky základní velikosti do 1 m2 objímkami na sloupky nebo konzoly</t>
  </si>
  <si>
    <t>72</t>
  </si>
  <si>
    <t>37</t>
  </si>
  <si>
    <t>R4044404</t>
  </si>
  <si>
    <t>Označník autobusové zastávky - dodávka</t>
  </si>
  <si>
    <t>74</t>
  </si>
  <si>
    <t>914511112</t>
  </si>
  <si>
    <t>Montáž sloupku dopravních značek délky do 3,5 m do hliníkové patky</t>
  </si>
  <si>
    <t>76</t>
  </si>
  <si>
    <t>39</t>
  </si>
  <si>
    <t>40445225</t>
  </si>
  <si>
    <t>sloupek Zn pro dopravní značku D 60mm v 3,5m</t>
  </si>
  <si>
    <t>78</t>
  </si>
  <si>
    <t>966006132</t>
  </si>
  <si>
    <t>Odstranění dopravních nebo orientačních značek se sloupkem s uložením hmot na vzdálenost do 20 m nebo s naložením na dopravní prostředek, se zásypem jam a jeho zhutněním s betonovou patkou</t>
  </si>
  <si>
    <t>80</t>
  </si>
  <si>
    <t>Dmtž stávajícího označníku autobusové zastávky vč. ocelového sloupku a hliníkové patky</t>
  </si>
  <si>
    <t>Viz. Situace dopravního značení</t>
  </si>
  <si>
    <t>41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</si>
  <si>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</si>
  <si>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</si>
  <si>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82</t>
  </si>
  <si>
    <t>59217017</t>
  </si>
  <si>
    <t>obrubník betonový chodníkový 100x10x25 cm</t>
  </si>
  <si>
    <t>84</t>
  </si>
  <si>
    <t>43</t>
  </si>
  <si>
    <t>916241213</t>
  </si>
  <si>
    <t>Osazení obrubníku kamenného se zřízením lože, s vyplněním a zatřením spár cementovou maltou stojatého s boční opěrou z betonu prostého, do lože z betonu prostého</t>
  </si>
  <si>
    <t>86</t>
  </si>
  <si>
    <t>Nový kamenný obrubník 300/200 do lože z bet. 0,1 m</t>
  </si>
  <si>
    <t>127</t>
  </si>
  <si>
    <t>58380003</t>
  </si>
  <si>
    <t>obrubník kamenný přímý, žula, 30x20</t>
  </si>
  <si>
    <t>88</t>
  </si>
  <si>
    <t>45</t>
  </si>
  <si>
    <t>919735113</t>
  </si>
  <si>
    <t>Řezání stávajícího živičného krytu nebo podkladu hloubky přes 100 do 150 mm</t>
  </si>
  <si>
    <t>90</t>
  </si>
  <si>
    <t>919122112</t>
  </si>
  <si>
    <t>Utěsnění dilatačních spár zálivkou za tepla v cementobetonovém nebo živičném krytu včetně adhezního nátěru s těsnicím profilem pod zálivkou, pro komůrky šířky 10 mm, hloubky 25 mm</t>
  </si>
  <si>
    <t>92</t>
  </si>
  <si>
    <t>47</t>
  </si>
  <si>
    <t>935112211</t>
  </si>
  <si>
    <t>Osazení betonového příkopového žlabu s vyplněním a zatřením spár cementovou maltou s ložem tl. 100 mm z betonu prostého z betonových příkopových tvárnic šířky přes 500 do 800 mm</t>
  </si>
  <si>
    <t>94</t>
  </si>
  <si>
    <t>59227024</t>
  </si>
  <si>
    <t>žlabovka betonová příkopová 500x880x80mm</t>
  </si>
  <si>
    <t>96</t>
  </si>
  <si>
    <t>49</t>
  </si>
  <si>
    <t>966008212</t>
  </si>
  <si>
    <t>Bourání odvodňovacího žlabu s odklizením a uložením vybouraného materiálu na skládku na vzdálenost do 10 m nebo s naložením na dopravní prostředek z betonových příkopových tvárnic nebo desek šířky přes 500 do 800 mm</t>
  </si>
  <si>
    <t>98</t>
  </si>
  <si>
    <t>R96612405</t>
  </si>
  <si>
    <t>Strojní přesun zásobníku písku</t>
  </si>
  <si>
    <t>hod</t>
  </si>
  <si>
    <t>100</t>
  </si>
  <si>
    <t>51</t>
  </si>
  <si>
    <t>997002511</t>
  </si>
  <si>
    <t>Vodorovné přemístění suti a vybouraných hmot bez naložení, se složením a hrubým urovnáním na vzdálenost do 1 km</t>
  </si>
  <si>
    <t>102</t>
  </si>
  <si>
    <t>997006519</t>
  </si>
  <si>
    <t>Vodorovná doprava suti na skládku s naložením na dopravní prostředek a složením Příplatek k ceně za každý další i započatý 1 km</t>
  </si>
  <si>
    <t>104</t>
  </si>
  <si>
    <t>53</t>
  </si>
  <si>
    <t>997221561</t>
  </si>
  <si>
    <t>Vodorovná doprava suti bez naložení, ale se složením a s hrubým urovnáním z kusových materiálů, na vzdálenost do 1 km</t>
  </si>
  <si>
    <t>106</t>
  </si>
  <si>
    <t>997221569</t>
  </si>
  <si>
    <t>Vodorovná doprava suti bez naložení, ale se složením a s hrubým urovnáním Příplatek k ceně za každý další i započatý 1 km přes 1 km</t>
  </si>
  <si>
    <t>108</t>
  </si>
  <si>
    <t>55</t>
  </si>
  <si>
    <t>997013801</t>
  </si>
  <si>
    <t>Poplatek za uložení stavebního odpadu na skládce (skládkovné) z prostého betonu zatříděného do Katalogu odpadů pod kódem 170 101</t>
  </si>
  <si>
    <t>110</t>
  </si>
  <si>
    <t>997221845</t>
  </si>
  <si>
    <t>Poplatek za uložení stavebního odpadu na skládce (skládkovné) asfaltového bez obsahu dehtu zatříděného do Katalogu odpadů pod kódem 170 302</t>
  </si>
  <si>
    <t>112</t>
  </si>
  <si>
    <t>57</t>
  </si>
  <si>
    <t>997221855</t>
  </si>
  <si>
    <t>114</t>
  </si>
  <si>
    <t>099</t>
  </si>
  <si>
    <t>Přesun hmot HSV</t>
  </si>
  <si>
    <t>998225111</t>
  </si>
  <si>
    <t>Přesun hmot pro komunikace s krytem z kameniva, monolitickým betonovým nebo živičným dopravní vzdálenost do 200 m jakékoliv délky objektu</t>
  </si>
  <si>
    <t>116</t>
  </si>
  <si>
    <t>zjištěno z úrs</t>
  </si>
  <si>
    <t>198,11</t>
  </si>
  <si>
    <t>SO 102 - Zastávka MHD</t>
  </si>
  <si>
    <t>003 - Svislé konstrukce</t>
  </si>
  <si>
    <t>113107163</t>
  </si>
  <si>
    <t>Odstranění podkladů nebo krytů strojně plochy jednotlivě přes 50 m2 do 200 m2 s přemístěním hmot na skládku na vzdálenost do 20 m nebo s naložením na dopravní prostředek z kameniva hrubého drceného, o tl. vrstvy přes 200 do 300 mm</t>
  </si>
  <si>
    <t>113107165</t>
  </si>
  <si>
    <t>Odstranění podkladů nebo krytů strojně plochy jednotlivě přes 50 m2 do 200 m2 s přemístěním hmot na skládku na vzdálenost do 20 m nebo s naložením na dopravní prostředek z kameniva hrubého drceného, o tl. vrstvy přes 400 do 500 mm</t>
  </si>
  <si>
    <t>113154432</t>
  </si>
  <si>
    <t>Frézování živičného podkladu nebo krytu s naložením na dopravní prostředek plochy přes 10 000 m2 bez překážek v trase pruhu šířky do 2 m, tloušťky vrstvy 40 mm</t>
  </si>
  <si>
    <t>frézování vozovka v tl. 0,04 m, část odfrézované suti bude využita na recyklát do souvrství vozovky</t>
  </si>
  <si>
    <t>1373</t>
  </si>
  <si>
    <t>2*157</t>
  </si>
  <si>
    <t>48*1,8</t>
  </si>
  <si>
    <t>48/40</t>
  </si>
  <si>
    <t>003</t>
  </si>
  <si>
    <t>Svislé konstrukce</t>
  </si>
  <si>
    <t>358325114</t>
  </si>
  <si>
    <t>Bourání stoky kompletní nebo vybourání otvorů průřezové plochy do 4 m2 ve stokách ze zdiva z železobetonu</t>
  </si>
  <si>
    <t>435</t>
  </si>
  <si>
    <t>210</t>
  </si>
  <si>
    <t>567132112</t>
  </si>
  <si>
    <t>Podklad ze směsi stmelené cementem SC bez dilatačních spár, s rozprostřením a zhutněním SC C 8/10 (KSC I), po zhutnění tl. 170 mm</t>
  </si>
  <si>
    <t>SC C8/10 tl. 0,17 m</t>
  </si>
  <si>
    <t>spojovací postřik PS-EP 0,3 kg/m2</t>
  </si>
  <si>
    <t>1515</t>
  </si>
  <si>
    <t>59245008</t>
  </si>
  <si>
    <t>dlažba skladebná betonová 20 x 10 x 6 cm barevná</t>
  </si>
  <si>
    <t>R4044522</t>
  </si>
  <si>
    <t>sloupek dvojitý Zn pro označník autobusové zastávky - dodávka</t>
  </si>
  <si>
    <t>201</t>
  </si>
  <si>
    <t>Dodávka kamenného obrubníku 300/200</t>
  </si>
  <si>
    <t>329,631</t>
  </si>
  <si>
    <t>SO 120 - Dopravní značení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</si>
  <si>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</si>
  <si>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</si>
  <si>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Výkopek z jamek pro sloupky</t>
  </si>
  <si>
    <t>4*0,4*0,4*0,4</t>
  </si>
  <si>
    <t>Viz. TZ, situace dopravního značení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</si>
  <si>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</si>
  <si>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</si>
  <si>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Výkopek z jamek pro sloupky na skládku do 25 km, tj. 15 km přes 10 km</t>
  </si>
  <si>
    <t>0,256*15</t>
  </si>
  <si>
    <t>167101101</t>
  </si>
  <si>
    <t>Nakládání, skládání a překládání neulehlého výkopku nebo sypaniny nakládání, množství do 100 m3, z hornin tř. 1 až 4</t>
  </si>
  <si>
    <t>0,256</t>
  </si>
  <si>
    <t>výkopek z odkopávek , přepočet na tuny 1 m3 = 1,8 t</t>
  </si>
  <si>
    <t>0,256*1,8</t>
  </si>
  <si>
    <t>911381835</t>
  </si>
  <si>
    <t>Odstranění městské ochranné zábrany s naložením na dopravní prostředek průběžné nebo koncové délky 2 m, výšky 0,5 m</t>
  </si>
  <si>
    <t>Demontáž stávajícího betonového svodidla o rozměrech 2000 x 1100 x 500 mm s uložením na skládku</t>
  </si>
  <si>
    <t>2*2</t>
  </si>
  <si>
    <t>40444045</t>
  </si>
  <si>
    <t>značka dopravní svislá FeZn NK A32a 700mm</t>
  </si>
  <si>
    <t>915111112</t>
  </si>
  <si>
    <t>Vodorovné dopravní značení stříkané barvou dělící čára šířky 125 mm souvislá bílá retroreflexní</t>
  </si>
  <si>
    <t>915111116</t>
  </si>
  <si>
    <t>Vodorovné dopravní značení stříkané barvou dělící čára šířky 125 mm souvislá žlutá retroreflexní</t>
  </si>
  <si>
    <t>915111122</t>
  </si>
  <si>
    <t>Vodorovné dopravní značení stříkané barvou dělící čára šířky 125 mm přerušovaná bílá retroreflexní</t>
  </si>
  <si>
    <t>915211112</t>
  </si>
  <si>
    <t>Vodorovné dopravní značení stříkaným plastem dělící čára šířky 125 mm souvislá bílá retroreflexní</t>
  </si>
  <si>
    <t>915211116</t>
  </si>
  <si>
    <t>Vodorovné dopravní značení stříkaným plastem dělící čára šířky 125 mm souvislá žlutá retroreflexní</t>
  </si>
  <si>
    <t>915211122</t>
  </si>
  <si>
    <t>Vodorovné dopravní značení stříkaným plastem dělící čára šířky 125 mm přerušovaná bílá retroreflexní</t>
  </si>
  <si>
    <t>915121112</t>
  </si>
  <si>
    <t>Vodorovné dopravní značení stříkané barvou vodící čára bílá šířky 250 mm souvislá retroreflexní</t>
  </si>
  <si>
    <t>915121122</t>
  </si>
  <si>
    <t>Vodorovné dopravní značení stříkané barvou vodící čára bílá šířky 250 mm přerušovaná retroreflexní</t>
  </si>
  <si>
    <t>915131112</t>
  </si>
  <si>
    <t>Vodorovné dopravní značení stříkané barvou přechody pro chodce, šipky, symboly bílé retroreflexní</t>
  </si>
  <si>
    <t>915221112</t>
  </si>
  <si>
    <t>Vodorovné dopravní značení stříkaným plastem vodící čára bílá šířky 250 mm souvislá retroreflexní</t>
  </si>
  <si>
    <t>915221122</t>
  </si>
  <si>
    <t>Vodorovné dopravní značení stříkaným plastem vodící čára bílá šířky 250 mm přerušovaná retroreflexní</t>
  </si>
  <si>
    <t>915231112</t>
  </si>
  <si>
    <t>Vodorovné dopravní značení stříkaným plastem přechody pro chodce, šipky, symboly nápisy bílé retroreflexní</t>
  </si>
  <si>
    <t>915611111</t>
  </si>
  <si>
    <t>Předznačení pro vodorovné značení stříkané barvou nebo prováděné z nátěrových hmot liniové dělicí čáry, vodicí proužky</t>
  </si>
  <si>
    <t>915621111</t>
  </si>
  <si>
    <t>Předznačení pro vodorovné značení stříkané barvou nebo prováděné z nátěrových hmot plošné šipky, symboly, nápisy</t>
  </si>
  <si>
    <t>předznačení plošného VZD</t>
  </si>
  <si>
    <t>52,7</t>
  </si>
  <si>
    <t>VIz.Situace dopravního značení</t>
  </si>
  <si>
    <t>Dmtž stávající DZ vč. ocelového sloupku a hliníkové patky</t>
  </si>
  <si>
    <t>966006211</t>
  </si>
  <si>
    <t>Odstranění (demontáž) svislých dopravních značek s odklizením materiálu na skládku na vzdálenost do 20 m nebo s naložením na dopravní prostředek ze sloupů, sloupků nebo konzol</t>
  </si>
  <si>
    <t>R96600712</t>
  </si>
  <si>
    <t>Odstranění vodorovného značení vysokotlakými vodními tryskami z plochy</t>
  </si>
  <si>
    <t>60,2</t>
  </si>
  <si>
    <t>odstraněné CITY bloky výšky 0,5 m na skládku, odhad hmotnosti 255 kg/bm</t>
  </si>
  <si>
    <t>2*2*255/1000</t>
  </si>
  <si>
    <t>odstraněné CITY bloky výšky 0,5 m na skládku do 10 km, tj 9 km nad 1 km</t>
  </si>
  <si>
    <t>2*2*255/1000*9</t>
  </si>
  <si>
    <t>1,011</t>
  </si>
  <si>
    <t>SO 150 - DIO</t>
  </si>
  <si>
    <t>D1 - Nezařazeno</t>
  </si>
  <si>
    <t>D1</t>
  </si>
  <si>
    <t>Nezařazeno</t>
  </si>
  <si>
    <t>R02720</t>
  </si>
  <si>
    <t>POMOC PRÁCE ZŘÍZ NEBO ZAJIŠŤ REGULACI A OCHRANU DOPRAVY - náležitě poučená a vybavená osoba podle prováděcího předpisu pro řízení dopravy</t>
  </si>
  <si>
    <t>soubor</t>
  </si>
  <si>
    <t>913111115</t>
  </si>
  <si>
    <t>Montáž a demontáž dočasných dopravních značek samostatných značek základních</t>
  </si>
  <si>
    <t>913111215</t>
  </si>
  <si>
    <t>Montáž a demontáž dočasných dopravních značek Příplatek za první a každý další den použití dočasných dopravních značek k ceně 11-1115</t>
  </si>
  <si>
    <t>913311111</t>
  </si>
  <si>
    <t>Montáž a demontáž dočasných dopravních vodících zařízení kužele reflexního, výšky 600 mm</t>
  </si>
  <si>
    <t>913311211</t>
  </si>
  <si>
    <t>Montáž a demontáž dočasných dopravních vodících zařízení Příplatek za první a každý další den použití dočasných dopravních vodících zařízení k ceně 31-1111</t>
  </si>
  <si>
    <t>913321111</t>
  </si>
  <si>
    <t>Montáž a demontáž dočasných dopravních vodících zařízení směrové desky základní</t>
  </si>
  <si>
    <t>913321211</t>
  </si>
  <si>
    <t>Montáž a demontáž dočasných dopravních vodících zařízení Příplatek za první a každý další den použití dočasných dopravních vodících zařízení k ceně 32-1111</t>
  </si>
  <si>
    <t>913321115</t>
  </si>
  <si>
    <t>Montáž a demontáž dočasných dopravních vodících zařízení soupravy směrových desek s výstražným světlem 3 desky</t>
  </si>
  <si>
    <t>913321116</t>
  </si>
  <si>
    <t>Montáž a demontáž dočasných dopravních vodících zařízení soupravy směrových desek s výstražným světlem 5 desek</t>
  </si>
  <si>
    <t>913321215</t>
  </si>
  <si>
    <t>Montáž a demontáž dočasných dopravních vodících zařízení Příplatek za první a každý další den použití dočasných dopravních vodících zařízení k ceně 32-1115</t>
  </si>
  <si>
    <t>913321216</t>
  </si>
  <si>
    <t>Montáž a demontáž dočasných dopravních vodících zařízení Příplatek za první a každý další den použití dočasných dopravních vodících zařízení k ceně 32-1116</t>
  </si>
  <si>
    <t>913921131</t>
  </si>
  <si>
    <t>Dočasné omezení platnosti základní dopravní značky zakrytí značky</t>
  </si>
  <si>
    <t>913921132</t>
  </si>
  <si>
    <t>Dočasné omezení platnosti základní dopravní značky odkrytí značky</t>
  </si>
  <si>
    <t>R99341</t>
  </si>
  <si>
    <t>VODOR DOPRAV ZNAČ Z FÓLIE DOČAS ODSTRANITEL - DOD A POKLÁDKA</t>
  </si>
  <si>
    <t>R99342</t>
  </si>
  <si>
    <t>VODOR DOPRAV ZNAČ Z FÓLIE DOČAS ODSTRANITEL - ODSTRANĚNÍ</t>
  </si>
  <si>
    <t>R99343</t>
  </si>
  <si>
    <t>Vodící systém z recyklovaného materiálu vč. spojovacích prvků a vodících desek typu Z5 - mtž a dmtž</t>
  </si>
  <si>
    <t>R99344</t>
  </si>
  <si>
    <t>Vodící systém z recyklovaného materiálu vč. spojovacích prvků vč. vodících desek typu Z5- pronájem</t>
  </si>
  <si>
    <t>R99510</t>
  </si>
  <si>
    <t>OCELOVÉ PLOTOVÉ ZÁBRANY 2000 X 560 X 1050 MM - MONTÁŽ A DEMONTÁŽ</t>
  </si>
  <si>
    <t>R99511</t>
  </si>
  <si>
    <t>OCELOVÉ PLOTOVÉ ZÁBRANY 2000 X 560 X 1050 MM - PRONÁJEM</t>
  </si>
  <si>
    <t>R99512</t>
  </si>
  <si>
    <t>OCELOVÉ PLOTOVÉ ZÁBRANY 2000 X 560 X 1050 MM SE ZARÁŽKOU PRO SLEPEC.HŮL - MONTÁŽ A DEMONTÁŽ</t>
  </si>
  <si>
    <t>R99513</t>
  </si>
  <si>
    <t>OCELOVÉ PLOTOVÉ ZÁBRANY 2000 X 560 X 1050 MM SE ZARÁŽKOU PRO SLEPEC.HŮL - PRONÁJEM</t>
  </si>
  <si>
    <t>R91637</t>
  </si>
  <si>
    <t>Pojízdná uzavírková tabule typu 2 (výstražný vozík velký) - montáž a demontáž</t>
  </si>
  <si>
    <t>R91638</t>
  </si>
  <si>
    <t>Pojízdná uzavírková tabule typu 2 (výstražný vozík velký) - nájemné</t>
  </si>
  <si>
    <t>R9163</t>
  </si>
  <si>
    <t>Ochranné vozidlo s hmotností min. 7,5 t - montáž a demontáž</t>
  </si>
  <si>
    <t>R9164</t>
  </si>
  <si>
    <t>Ochranné vozidlo s hmotností min. 7,5 t - nájemné</t>
  </si>
  <si>
    <t>SO 201 - Opěrná zeď</t>
  </si>
  <si>
    <t>711 - Izolace proti vodě</t>
  </si>
  <si>
    <t>Oprava živičného povrchu</t>
  </si>
  <si>
    <t>50*2,0</t>
  </si>
  <si>
    <t>Viz. SO 201</t>
  </si>
  <si>
    <t>122201401</t>
  </si>
  <si>
    <t>Vykopávky v zemnících na suchu s přehozením výkopku na vzdálenost do 3 m nebo s naložením na dopravní prostředek v hornině tř. 3 do 100 m3</t>
  </si>
  <si>
    <t>Odtěžení výkopku z mezideponie pro zpětný zásyp</t>
  </si>
  <si>
    <t>132201201</t>
  </si>
  <si>
    <t>Hloubení zapažených i nezapažených rýh šířky přes 600 do 2 000 mm s urovnáním dna do předepsaného profilu a spádu v hornině tř. 3 do 100 m3</t>
  </si>
  <si>
    <t xml:space="preserve">Výkop zeminy pro základy nižší úhlové stěny </t>
  </si>
  <si>
    <t>1,3*1,0*32</t>
  </si>
  <si>
    <t>Výkop zeminy pro základy vyšší úhlové stěny</t>
  </si>
  <si>
    <t>1,8*1,0*32,5</t>
  </si>
  <si>
    <t>162301102</t>
  </si>
  <si>
    <t>Vodorovné přemístění výkopku nebo sypaniny po suchu na obvyklém dopravním prostředku, bez naložení výkopku, avšak se složením bez rozhrnutí z horniny tř. 1 až 4 na vzdálenost přes 500 do 1 000 m</t>
  </si>
  <si>
    <t>Odvoz části výkopku na mezideponii a zpět na stavbu, bude zpětně využit na zásyp</t>
  </si>
  <si>
    <t>80+80</t>
  </si>
  <si>
    <t>Odvoz nevyužitého výkopku na skládku</t>
  </si>
  <si>
    <t>100,1-80</t>
  </si>
  <si>
    <t>Uložení výkopku na mezideponii a na skládku</t>
  </si>
  <si>
    <t>100,1</t>
  </si>
  <si>
    <t>20,1*1,8</t>
  </si>
  <si>
    <t>181102302</t>
  </si>
  <si>
    <t>Úprava pláně na stavbách dálnic strojně v zářezech mimo skalních se zhutněním</t>
  </si>
  <si>
    <t>1,3*32</t>
  </si>
  <si>
    <t>1,8*32,5</t>
  </si>
  <si>
    <t>174101101</t>
  </si>
  <si>
    <t>Zásyp sypaninou z jakékoliv horniny s uložením výkopku ve vrstvách se zhutněním jam, šachet, rýh nebo kolem objektů v těchto vykopávkách</t>
  </si>
  <si>
    <t>zásyp za opěrnou zdí, využití stávajícího výkopku</t>
  </si>
  <si>
    <t>Viz. příloha  SO 201</t>
  </si>
  <si>
    <t>274326131</t>
  </si>
  <si>
    <t>Základy z betonu železového pasy z betonu se zvýšenými nároky na prostředí tř. C 30/37</t>
  </si>
  <si>
    <t>274351111</t>
  </si>
  <si>
    <t>Bednění základových konstrukcí pasů tradiční oboustranné</t>
  </si>
  <si>
    <t>274352119</t>
  </si>
  <si>
    <t>Bednění základových konstrukcí pasů odbednění bez ohledu na tvar</t>
  </si>
  <si>
    <t>274361116</t>
  </si>
  <si>
    <t>Výztuž základových konstrukcí pasů, prahů, věnců a ostruh z betonářské oceli 10 505 (R) nebo BSt 500</t>
  </si>
  <si>
    <t>(80,320+62,471+281,034+31,577+119,791+100,877+62,471+711,52+598,851+206,166+69,353+197,136+1160,5+511,488+43,796+25,753+29,54+71,262+276,149)/1000</t>
  </si>
  <si>
    <t>Viz. výztuž opěrné zdi - výkaz výztuže</t>
  </si>
  <si>
    <t>451315114</t>
  </si>
  <si>
    <t>Podkladní a výplňové vrstvy z betonu prostého tloušťky do 100 mm, z betonu C 12/15</t>
  </si>
  <si>
    <t xml:space="preserve">úhlová stěna v. 2,5 m až 4,0 m; </t>
  </si>
  <si>
    <t>1,5*(10+10,73+12+12,56)</t>
  </si>
  <si>
    <t>212752212</t>
  </si>
  <si>
    <t>Trativody z drenážních trubek se zřízením štěrkopískového lože pod trubky a s jejich obsypem v průměrném celkovém množství do 0,15 m3/m v otevřeném výkopu z trubek plastových flexibilních D přes 65 do 100 mm</t>
  </si>
  <si>
    <t>Trativod podél úhlové stěny v 2,5 m a v. 4,0 m + zakončení, vč. lože a obsypu kamenivem</t>
  </si>
  <si>
    <t>(10+10,73+12+12,56)+2,71</t>
  </si>
  <si>
    <t>212972112</t>
  </si>
  <si>
    <t>Opláštění drenážních trub filtrační textilií DN 100</t>
  </si>
  <si>
    <t>311351121</t>
  </si>
  <si>
    <t>Bednění nadzákladových zdí nosných rovné oboustranné za každou stranu zřízení</t>
  </si>
  <si>
    <t>bednění úhlové stěny v. 2,5 m</t>
  </si>
  <si>
    <t>130</t>
  </si>
  <si>
    <t>bednění úhlové stěny v trati v. 4,0 m</t>
  </si>
  <si>
    <t>220</t>
  </si>
  <si>
    <t>311351122</t>
  </si>
  <si>
    <t>Bednění nadzákladových zdí nosných rovné oboustranné za každou stranu odstranění</t>
  </si>
  <si>
    <t>327323128</t>
  </si>
  <si>
    <t>Opěrné zdi a valy z betonu železového bez zvláštních nároků na vliv prostředí tř. C 30/37</t>
  </si>
  <si>
    <t>Úhlová stěna v. 2,5 m ze ŽB C 30/37 XC4 XF4</t>
  </si>
  <si>
    <t>Úhlová stěna v trati v. 4,0 m ze ŽB C 30/37 XC4 XF4</t>
  </si>
  <si>
    <t>Viz. příloha SO 201</t>
  </si>
  <si>
    <t>včetně všech detailů u spár</t>
  </si>
  <si>
    <t>327361016</t>
  </si>
  <si>
    <t>Výztuž opěrných zdí a valů průměru přes 12 mm, z oceli 10 505 (R) nebo BSt 500</t>
  </si>
  <si>
    <t>Výztuž úhlové stěny v. 2,5 m z oceli B500B</t>
  </si>
  <si>
    <t>(8830,010-4640)/1000</t>
  </si>
  <si>
    <t>recyklovaný materiál z frézování (podklad pro ACO) tl. 0,06 m</t>
  </si>
  <si>
    <t>Viz. SO 201 - oprava živičného povrchu</t>
  </si>
  <si>
    <t>100*2</t>
  </si>
  <si>
    <t>Viz. 201 - Oprava živičného povrchu</t>
  </si>
  <si>
    <t xml:space="preserve">odvoz suti do recyklačního střediska  do 10 km, tj. 9 km nad 1 km </t>
  </si>
  <si>
    <t>25,6*9</t>
  </si>
  <si>
    <t>R911121</t>
  </si>
  <si>
    <t>Montáž ocelového zámečnického zábradlí</t>
  </si>
  <si>
    <t>R911122</t>
  </si>
  <si>
    <t>Dodávka ocelového zámečnického zábradlí</t>
  </si>
  <si>
    <t>998153131</t>
  </si>
  <si>
    <t>Přesun hmot pro zdi a valy samostatné se svislou nosnou konstrukcí zděnou nebo monolitickou betonovou tyčovou nebo plošnou vodorovná dopravní vzdálenost do 50 m, pro zdi výšky do 12 m</t>
  </si>
  <si>
    <t>711</t>
  </si>
  <si>
    <t>Izolace proti vodě</t>
  </si>
  <si>
    <t>711141559</t>
  </si>
  <si>
    <t>Provedení izolace proti zemní vlhkosti pásy přitavením NAIP na ploše vodorovné V</t>
  </si>
  <si>
    <t>62856010</t>
  </si>
  <si>
    <t>pás asfaltový natavitelný modifikovaný SBS tl 3,5mm s vložkou z hliníkové fólie, hliníkové fólie s  textilií a spalitelnou PE fólií nebo jemnozrnný minerálním posypem na horním povrchu</t>
  </si>
  <si>
    <t>SO 401 - Veřejné osvětlení</t>
  </si>
  <si>
    <t>09 - Ostatní konstrukce a práce</t>
  </si>
  <si>
    <t>740 - Silnoproud</t>
  </si>
  <si>
    <t>750 - Elektromontáže</t>
  </si>
  <si>
    <t>756 - Zemní práce pro montážní práce</t>
  </si>
  <si>
    <t>113107322</t>
  </si>
  <si>
    <t>Odstranění podkladů nebo krytů strojně plochy jednotlivě do 50 m2 s přemístěním hmot na skládku na vzdálenost do 3 m nebo s naložením na dopravní prostředek z kameniva hrubého drceného, o tl. vrstvy přes 100 do 200 mm</t>
  </si>
  <si>
    <t>113107331</t>
  </si>
  <si>
    <t>Odstranění podkladů nebo krytů strojně plochy jednotlivě do 50 m2 s přemístěním hmot na skládku na vzdálenost do 3 m nebo s naložením na dopravní prostředek z betonu prostého, o tl. vrstvy přes 100 do 150 mm</t>
  </si>
  <si>
    <t>450</t>
  </si>
  <si>
    <t>Viz. SO 401</t>
  </si>
  <si>
    <t>275313911</t>
  </si>
  <si>
    <t>Základy z betonu prostého patky a bloky z betonu kamenem neprokládaného tř. C 30/37</t>
  </si>
  <si>
    <t>58933322</t>
  </si>
  <si>
    <t>beton C 30/37 X0 kamenivo frakce 0/8</t>
  </si>
  <si>
    <t>58932571</t>
  </si>
  <si>
    <t>beton C 16/20 X0,XC1 kamenivo frakce 0/16</t>
  </si>
  <si>
    <t>58344155</t>
  </si>
  <si>
    <t>štěrkodrť frakce 0/22</t>
  </si>
  <si>
    <t>564661111</t>
  </si>
  <si>
    <t>Podklad z kameniva hrubého drceného vel. 63-125 mm, s rozprostřením a zhutněním, po zhutnění tl. 200 mm</t>
  </si>
  <si>
    <t>564730011</t>
  </si>
  <si>
    <t>Podklad nebo kryt z kameniva hrubého drceného vel. 8-16 mm s rozprostřením a zhutněním, po zhutnění tl. 100 mm</t>
  </si>
  <si>
    <t>565145111</t>
  </si>
  <si>
    <t>Asfaltový beton vrstva podkladní ACP 16 (obalované kamenivo střednězrnné - OKS) s rozprostřením a zhutněním v pruhu šířky do 3 m, po zhutnění tl. 60 mm</t>
  </si>
  <si>
    <t>567122111</t>
  </si>
  <si>
    <t>Podklad ze směsi stmelené cementem SC bez dilatačních spár, s rozprostřením a zhutněním SC C 8/10 (KSC I), po zhutnění tl. 120 mm</t>
  </si>
  <si>
    <t>573231108</t>
  </si>
  <si>
    <t>Postřik spojovací PS bez posypu kamenivem ze silniční emulze, v množství 0,50 kg/m2</t>
  </si>
  <si>
    <t>577134111</t>
  </si>
  <si>
    <t>Asfaltový beton vrstva obrusná ACO 11 (ABS) s rozprostřením a se zhutněním z nemodifikovaného asfaltu v pruhu šířky do 3 m tř. I, po zhutnění tl. 40 mm</t>
  </si>
  <si>
    <t>(60*0,5*0,2)*2+(400*0,35*0,2)*2*29</t>
  </si>
  <si>
    <t>09</t>
  </si>
  <si>
    <t>997221551</t>
  </si>
  <si>
    <t>Vodorovná doprava suti bez naložení, ale se složením a s hrubým urovnáním ze sypkých materiálů, na vzdálenost do 1 km</t>
  </si>
  <si>
    <t>(60*0,5*0,2)*2+(400*0,35*0,2)*2</t>
  </si>
  <si>
    <t>997221611</t>
  </si>
  <si>
    <t>Nakládání na dopravní prostředky pro vodorovnou dopravu suti</t>
  </si>
  <si>
    <t>997221612</t>
  </si>
  <si>
    <t>Nakládání na dopravní prostředky pro vodorovnou dopravu vybouraných hmot</t>
  </si>
  <si>
    <t>450*0,4+12</t>
  </si>
  <si>
    <t>997221815</t>
  </si>
  <si>
    <t>998225194</t>
  </si>
  <si>
    <t>Přesun hmot pro komunikace s krytem z kameniva, monolitickým betonovým nebo živičným Příplatek k ceně za zvětšený přesun přes vymezenou největší dopravní vzdálenost do 5000 m</t>
  </si>
  <si>
    <t>740</t>
  </si>
  <si>
    <t>Silnoproud</t>
  </si>
  <si>
    <t>741120105</t>
  </si>
  <si>
    <t>Montáž vodičů izolovaných měděných bez ukončení uložených v trubkách nebo lištách zatažených plných a laněných s PVC pláštěm, bezhalogenových, ohniodolných (CY, CHAH-R(V)) průřezu žíly 50 až 70 mm2</t>
  </si>
  <si>
    <t>741122623</t>
  </si>
  <si>
    <t>Montáž kabelů měděných bez ukončení uložených pevně plných kulatých nebo bezhalogenových (CYKY) počtu a průřezu žil 4x10 mm2</t>
  </si>
  <si>
    <t>741122624</t>
  </si>
  <si>
    <t>Montáž kabelů měděných bez ukončení uložených pevně plných kulatých nebo bezhalogenových (CYKY) počtu a průřezu žil 4x16 až 25 mm2</t>
  </si>
  <si>
    <t>34111610</t>
  </si>
  <si>
    <t>kabel silový s Cu jádrem 1 kV 4x25mm2</t>
  </si>
  <si>
    <t>34111080</t>
  </si>
  <si>
    <t>kabel silový s Cu jádrem 1 kV 4x16mm2</t>
  </si>
  <si>
    <t>34111076</t>
  </si>
  <si>
    <t>kabel silový s Cu jádrem 1 kV 4x10mm2</t>
  </si>
  <si>
    <t>R741123224</t>
  </si>
  <si>
    <t>Demontáž kabelů hliníkových bez ukončení uložených volně plných nebo laněných kulatých - průměru žil 4x16 mm2</t>
  </si>
  <si>
    <t>741128002</t>
  </si>
  <si>
    <t>Ostatní práce při montáži vodičů a kabelů úpravy vodičů a kabelů označování dalším štítkem</t>
  </si>
  <si>
    <t>R10428306</t>
  </si>
  <si>
    <t>Štítek WKM 8/20</t>
  </si>
  <si>
    <t>R10934219</t>
  </si>
  <si>
    <t>Popisný štítek</t>
  </si>
  <si>
    <t>R10637815</t>
  </si>
  <si>
    <t>ZA27 - popisné štítky</t>
  </si>
  <si>
    <t>741130024</t>
  </si>
  <si>
    <t>Ukončení vodičů izolovaných s označením a zapojením na svorkovnici s otevřením a uzavřením krytu, průřezu žíly do 10 mm2</t>
  </si>
  <si>
    <t>741130025</t>
  </si>
  <si>
    <t>Ukončení vodičů izolovaných s označením a zapojením na svorkovnici s otevřením a uzavřením krytu, průřezu žíly do 16 mm2</t>
  </si>
  <si>
    <t>741130026</t>
  </si>
  <si>
    <t>Ukončení vodičů izolovaných s označením a zapojením na svorkovnici s otevřením a uzavřením krytu, průřezu žíly do 25 mm2</t>
  </si>
  <si>
    <t>741136032</t>
  </si>
  <si>
    <t>Propojení kabelů nebo vodičů spojkou venkovní teplem smršťovací kabelů silových celoplastových počtu a průřezu žil 4x25 až 35 mm2</t>
  </si>
  <si>
    <t>35436030</t>
  </si>
  <si>
    <t>spojka kabelová smršťovaná přímá do 1kV 91ahsc-35/5 5x6-35mm</t>
  </si>
  <si>
    <t>741372833</t>
  </si>
  <si>
    <t>Demontáž svítidel bez zachování funkčnosti (do suti) průmyslových výbojkových venkovních na stožáru přes 3 m</t>
  </si>
  <si>
    <t>741410041</t>
  </si>
  <si>
    <t>Montáž uzemňovacího vedení s upevněním, propojením a připojením pomocí svorek v zemi s izolací spojů drátu nebo lana D do 10 mm v městské zástavbě</t>
  </si>
  <si>
    <t>35441073</t>
  </si>
  <si>
    <t>drát D 10mm FeZn</t>
  </si>
  <si>
    <t>R741410021</t>
  </si>
  <si>
    <t>Demontáž uzemňovacího vedení s upevněním,propojením a připojením pomocí svorek v zemi s izolací - spojů pásku průřezu do 120 mm2 v městské zástavbě</t>
  </si>
  <si>
    <t>35442062</t>
  </si>
  <si>
    <t>pás zemnící 30x4mm FeZn</t>
  </si>
  <si>
    <t>741420021</t>
  </si>
  <si>
    <t>Montáž hromosvodného vedení svorek se 2 šrouby</t>
  </si>
  <si>
    <t>35441996</t>
  </si>
  <si>
    <t>svorka odbočovací a spojovací pro spojování kruhových a páskových vodičů, FeZn</t>
  </si>
  <si>
    <t>750</t>
  </si>
  <si>
    <t>Elektromontáže</t>
  </si>
  <si>
    <t>R210021064</t>
  </si>
  <si>
    <t>Ostatní elektromontážní doplňkové práce osazení ochranné desky z PE</t>
  </si>
  <si>
    <t>34575122</t>
  </si>
  <si>
    <t>deska kabelová krycí PE červená, 300x9x4 mm</t>
  </si>
  <si>
    <t>210202013</t>
  </si>
  <si>
    <t>Montáž svítidel výbojkových se zapojením vodičů průmyslových nebo venkovních na výložník</t>
  </si>
  <si>
    <t>R1165084</t>
  </si>
  <si>
    <t>SVÍTIDLO 50W/SON-T/KP/PLAST</t>
  </si>
  <si>
    <t>R1190891</t>
  </si>
  <si>
    <t>SVÍTIDLO 100W/SON-T/KP/PLAST</t>
  </si>
  <si>
    <t>R1248698</t>
  </si>
  <si>
    <t>SVÍTIDLO 48 LED/5145/</t>
  </si>
  <si>
    <t>210204002</t>
  </si>
  <si>
    <t>Montáž stožárů osvětlení, bez zemních prací parkových ocelových</t>
  </si>
  <si>
    <t>31674065</t>
  </si>
  <si>
    <t>stožár osvětlovací sadový 133/89/60 Pz v 5m</t>
  </si>
  <si>
    <t>31674067</t>
  </si>
  <si>
    <t>stožár osvětlovací sadový 133/89/60 Pz v 6m</t>
  </si>
  <si>
    <t>210204011</t>
  </si>
  <si>
    <t>Montáž stožárů osvětlení, bez zemních prací ocelových samostatně stojících, délky do 12 m</t>
  </si>
  <si>
    <t>31674109</t>
  </si>
  <si>
    <t>stožár osvětlovací uliční 159/133/114 Pz v 10,2m</t>
  </si>
  <si>
    <t>R31674109</t>
  </si>
  <si>
    <t>Stožár osvětlovací uliční ZESÍLENÝ 159/133/114 Pz v 10,2m</t>
  </si>
  <si>
    <t>R210204011</t>
  </si>
  <si>
    <t>Montáž stožárů osvětlení,bez zemních prací ocelových samostatně stojících, délky do 12 m</t>
  </si>
  <si>
    <t>210204103</t>
  </si>
  <si>
    <t>Montáž výložníků osvětlení jednoramenných sloupových, hmotnosti do 35 kg</t>
  </si>
  <si>
    <t>59</t>
  </si>
  <si>
    <t>34844471</t>
  </si>
  <si>
    <t>výložník obloukový pro svítidlo  jednoduchý</t>
  </si>
  <si>
    <t>118</t>
  </si>
  <si>
    <t>R34844481</t>
  </si>
  <si>
    <t>Nástavec na trakční stožár pro svítidlo, délka do 2m</t>
  </si>
  <si>
    <t>120</t>
  </si>
  <si>
    <t>61</t>
  </si>
  <si>
    <t>122</t>
  </si>
  <si>
    <t>34844463</t>
  </si>
  <si>
    <t>výložník osvětlovacích stožárů dvojitý přímý</t>
  </si>
  <si>
    <t>124</t>
  </si>
  <si>
    <t>63</t>
  </si>
  <si>
    <t>126</t>
  </si>
  <si>
    <t>R34844480</t>
  </si>
  <si>
    <t>Výložník třmenový 1000/Z pro svítidlo, jednoduchý délky 1 m</t>
  </si>
  <si>
    <t>128</t>
  </si>
  <si>
    <t>65</t>
  </si>
  <si>
    <t>R210204103</t>
  </si>
  <si>
    <t>Demontáž výložníků osvětlení jednoramenných sloupových, hmotnosti do 35 kg</t>
  </si>
  <si>
    <t>R31674113</t>
  </si>
  <si>
    <t>Pouzdro pro stožár do betonového základu</t>
  </si>
  <si>
    <t>132</t>
  </si>
  <si>
    <t>67</t>
  </si>
  <si>
    <t>210204201</t>
  </si>
  <si>
    <t>Montáž elektrovýzbroje stožárů osvětlení 1 okruh</t>
  </si>
  <si>
    <t>134</t>
  </si>
  <si>
    <t>R34561662</t>
  </si>
  <si>
    <t>Svornice stožárová do průřezu kabelů 25 mm2</t>
  </si>
  <si>
    <t>136</t>
  </si>
  <si>
    <t>210812011</t>
  </si>
  <si>
    <t>Montáž izolovaných kabelů měděných do 1 kV bez ukončení plných a kulatých (CYKY, CHKE-R,...) uložených volně nebo v liště počtu a průřezu žil 3x1,5 až 6 mm2</t>
  </si>
  <si>
    <t>138</t>
  </si>
  <si>
    <t>34111030</t>
  </si>
  <si>
    <t>kabel silový s Cu jádrem 1 kV 3x1,5mm2</t>
  </si>
  <si>
    <t>140</t>
  </si>
  <si>
    <t>71</t>
  </si>
  <si>
    <t>R34561663</t>
  </si>
  <si>
    <t>Svornice stožárová více svorková</t>
  </si>
  <si>
    <t>142</t>
  </si>
  <si>
    <t>34111094</t>
  </si>
  <si>
    <t>kabel silový s Cu jádrem 1 kV 5x2,5mm2</t>
  </si>
  <si>
    <t>144</t>
  </si>
  <si>
    <t>73</t>
  </si>
  <si>
    <t>34111098</t>
  </si>
  <si>
    <t>kabel silový s Cu jádrem 1 kV 5x4mm2</t>
  </si>
  <si>
    <t>146</t>
  </si>
  <si>
    <t>34140846</t>
  </si>
  <si>
    <t>vodič izolovaný s Cu jádrem 10mm2</t>
  </si>
  <si>
    <t>148</t>
  </si>
  <si>
    <t>75</t>
  </si>
  <si>
    <t>210204202</t>
  </si>
  <si>
    <t>Montáž elektrovýzbroje stožárů osvětlení 2 okruhy</t>
  </si>
  <si>
    <t>150</t>
  </si>
  <si>
    <t>R3232</t>
  </si>
  <si>
    <t>Demontáž a opětovná montáž kamer pro stožár VO vč. příslušenství kamery, antény, rozvaděče</t>
  </si>
  <si>
    <t>152</t>
  </si>
  <si>
    <t>77</t>
  </si>
  <si>
    <t>R3233</t>
  </si>
  <si>
    <t>Demontáž a opětovná montáž zařízení preference MUS MHD</t>
  </si>
  <si>
    <t>154</t>
  </si>
  <si>
    <t>R3234</t>
  </si>
  <si>
    <t>Demontáž a opětovná montáž dopravní značky/informační tabule</t>
  </si>
  <si>
    <t>156</t>
  </si>
  <si>
    <t>79</t>
  </si>
  <si>
    <t>R3235</t>
  </si>
  <si>
    <t>Dozbrojení zapínacího místa VO nový odpínač, spínací hodiny, stykač</t>
  </si>
  <si>
    <t>158</t>
  </si>
  <si>
    <t>756</t>
  </si>
  <si>
    <t>Zemní práce pro montážní práce</t>
  </si>
  <si>
    <t>460030024</t>
  </si>
  <si>
    <t>Přípravné terénní práce odstranění dřevitého porostu z keřů nebo stromků průměru kmenů do 5 cm včetně odstranění kořenů a složení do hromad nebo naložení na dopravní prostředek tvrdého hustého</t>
  </si>
  <si>
    <t>160</t>
  </si>
  <si>
    <t>81</t>
  </si>
  <si>
    <t>460030183</t>
  </si>
  <si>
    <t>Přípravné terénní práce řezání spár v podkladu nebo krytu betonovém, hloubky přes 15 do 20 cm</t>
  </si>
  <si>
    <t>162</t>
  </si>
  <si>
    <t>460030193</t>
  </si>
  <si>
    <t>Přípravné terénní práce řezání spár v podkladu nebo krytu živičném, tloušťky přes 10 do 15 cm</t>
  </si>
  <si>
    <t>164</t>
  </si>
  <si>
    <t>83</t>
  </si>
  <si>
    <t>460050705</t>
  </si>
  <si>
    <t>Hloubení nezapažených jam ručně pro stožáry s přemístěním výkopku do vzdálenosti 3 m od okraje jámy nebo naložením na dopravní prostředek, včetně zásypu, zhutnění a urovnání povrchu veřejného osvětlení včetně odstranění krytu a podkladu komunikace, v hornině třídy 5</t>
  </si>
  <si>
    <t>166</t>
  </si>
  <si>
    <t>460050805</t>
  </si>
  <si>
    <t>Hloubení nezapažených jam ručně pro stožáry s přemístěním výkopku do vzdálenosti 3 m od okraje jámy nebo naložením na dopravní prostředek, včetně zásypu, zhutnění a urovnání povrchu ostatních typů v hornině třídy 5</t>
  </si>
  <si>
    <t>168</t>
  </si>
  <si>
    <t>85</t>
  </si>
  <si>
    <t>460080112</t>
  </si>
  <si>
    <t>Základové konstrukce bourání základu včetně záhozu jámy sypaninou, zhutnění a urovnání betonového</t>
  </si>
  <si>
    <t>170</t>
  </si>
  <si>
    <t>11*(0,8*0,8*1,6)</t>
  </si>
  <si>
    <t>460150304</t>
  </si>
  <si>
    <t>Hloubení zapažených i nezapažených kabelových rýh ručně včetně urovnání dna s přemístěním výkopku do vzdálenosti 3 m od okraje jámy nebo naložením na dopravní prostředek šířky 50 cm, hloubky 120 cm, v hornině třídy 4</t>
  </si>
  <si>
    <t>172</t>
  </si>
  <si>
    <t>87</t>
  </si>
  <si>
    <t>460201604</t>
  </si>
  <si>
    <t>Hloubení nezapažených kabelových rýh strojně s přemístěním výkopku do vzdálenosti 3 m od okraje jámy nebo naložením na dopravní prostředek jakýchkoli rozměrů, v hornině třídy 4</t>
  </si>
  <si>
    <t>174</t>
  </si>
  <si>
    <t>460202135</t>
  </si>
  <si>
    <t>Hloubení nezapažených kabelových rýh strojně zarovnání kabelových rýh po výkopu strojně, šířka rýhy bez zarovnání rýh šířky 35 cm, hloubky 50 cm, v hornině třídy 5</t>
  </si>
  <si>
    <t>176</t>
  </si>
  <si>
    <t>89</t>
  </si>
  <si>
    <t>460300001</t>
  </si>
  <si>
    <t>Zásyp jam strojně s uložením výkopku ve vrstvách včetně zhutnění a urovnání povrchu v zástavbě</t>
  </si>
  <si>
    <t>178</t>
  </si>
  <si>
    <t>460310103</t>
  </si>
  <si>
    <t>Zemní protlaky strojně neřízený zemní protlak ( krtek) řízené horizontální vrtání v hornině tř. 1 až 4 pro protlačení PE trub, v hloubce do 6 m vnějšího průměru vrtu přes 90 do 110 mm</t>
  </si>
  <si>
    <t>91</t>
  </si>
  <si>
    <t>28610008</t>
  </si>
  <si>
    <t>trubka pro vrtané studny PVC D 110x2,7x4000mm</t>
  </si>
  <si>
    <t>182</t>
  </si>
  <si>
    <t>460421013</t>
  </si>
  <si>
    <t>Kabelové lože včetně podsypu, zhutnění a urovnání povrchu z písku nebo štěrkopísku tloušťky 5 cm nad kabel zakryté cihlami, šířky lože přes 30 do 45 cm</t>
  </si>
  <si>
    <t>184</t>
  </si>
  <si>
    <t>93</t>
  </si>
  <si>
    <t>460520172</t>
  </si>
  <si>
    <t>Montáž trubek ochranných uložených volně do rýhy plastových ohebných, vnitřního průměru přes 32 do 50 mm</t>
  </si>
  <si>
    <t>186</t>
  </si>
  <si>
    <t>34571352</t>
  </si>
  <si>
    <t>trubka elektroinstalační ohebná dvouplášťová korugovaná D 52/63 mm, HDPE+LDPE</t>
  </si>
  <si>
    <t>188</t>
  </si>
  <si>
    <t>95</t>
  </si>
  <si>
    <t>460520174</t>
  </si>
  <si>
    <t>Montáž trubek ochranných uložených volně do rýhy plastových ohebných, vnitřního průměru přes 90 do 110 mm</t>
  </si>
  <si>
    <t>190</t>
  </si>
  <si>
    <t>34571355</t>
  </si>
  <si>
    <t>trubka elektroinstalační ohebná dvouplášťová korugovaná D 94/110 mm, HDPE+LDPE</t>
  </si>
  <si>
    <t>192</t>
  </si>
  <si>
    <t>97</t>
  </si>
  <si>
    <t>R199901</t>
  </si>
  <si>
    <t>Lak asfaltový černý 1 KG - izolační nátěr proti vlhkosti</t>
  </si>
  <si>
    <t>194</t>
  </si>
  <si>
    <t>R1220068</t>
  </si>
  <si>
    <t>Chránička dělená 06110/2 BA ČERVENÁ</t>
  </si>
  <si>
    <t>196</t>
  </si>
  <si>
    <t>99</t>
  </si>
  <si>
    <t>198</t>
  </si>
  <si>
    <t>460620007</t>
  </si>
  <si>
    <t>Úprava terénu zatravnění, včetně dodání osiva a zalití vodou na rovině</t>
  </si>
  <si>
    <t>200</t>
  </si>
  <si>
    <t>101</t>
  </si>
  <si>
    <t>R580108024</t>
  </si>
  <si>
    <t>Ostatní elektr. spotřebiče a zdroje kontrola stavu stožárového svítidla silničního s více 10 světel</t>
  </si>
  <si>
    <t>202</t>
  </si>
  <si>
    <t>HZS2222</t>
  </si>
  <si>
    <t>Hodinové zúčtovací sazby profesí PSV provádění stavebních instalací elektrikář odborný</t>
  </si>
  <si>
    <t>204</t>
  </si>
  <si>
    <t>103</t>
  </si>
  <si>
    <t>HZS4132</t>
  </si>
  <si>
    <t>Hodinové zúčtovací sazby ostatních profesí obsluha stavebních strojů a zařízení jeřábník specialista</t>
  </si>
  <si>
    <t>206</t>
  </si>
  <si>
    <t>HZS4211</t>
  </si>
  <si>
    <t>Hodinové zúčtovací sazby ostatních profesí revizní a kontrolní činnost revizní technik</t>
  </si>
  <si>
    <t>208</t>
  </si>
  <si>
    <t>HZS4221</t>
  </si>
  <si>
    <t>Hodinové zúčtovací sazby ostatních profesí revizní a kontrolní činnost geodet</t>
  </si>
  <si>
    <t>HZS4232</t>
  </si>
  <si>
    <t>Hodinové zúčtovací sazby ostatních profesí revizní a kontrolní činnost technik odborný</t>
  </si>
  <si>
    <t>212</t>
  </si>
  <si>
    <t>107</t>
  </si>
  <si>
    <t>034303000</t>
  </si>
  <si>
    <t>Zařízení staveniště zabezpečení staveniště dopravní značení na staveništi</t>
  </si>
  <si>
    <t>214</t>
  </si>
  <si>
    <t>041002000</t>
  </si>
  <si>
    <t>Hlavní tituly průvodních činností a nákladů inženýrská činnost dozory</t>
  </si>
  <si>
    <t>216</t>
  </si>
  <si>
    <t>109</t>
  </si>
  <si>
    <t>041103000</t>
  </si>
  <si>
    <t>Inženýrská činnost dozory autorský dozor projektanta</t>
  </si>
  <si>
    <t>218</t>
  </si>
  <si>
    <t>041203000</t>
  </si>
  <si>
    <t>Inženýrská činnost dozory technický dozor investora</t>
  </si>
  <si>
    <t>SO 651 - Trakční vedení tramvaje</t>
  </si>
  <si>
    <t>(6*(1,8*1,8*2,0)+2*(1,8*2,0*2,0))*1,2</t>
  </si>
  <si>
    <t>63,9368*2</t>
  </si>
  <si>
    <t>272361821</t>
  </si>
  <si>
    <t>Výztuž základů kleneb z betonářské oceli 10 505 (R) nebo BSt 500</t>
  </si>
  <si>
    <t>275313811</t>
  </si>
  <si>
    <t>Základy z betonu prostého patky a bloky z betonu kamenem neprokládaného tř. C 25/30</t>
  </si>
  <si>
    <t>(6*(1,8*1,8*2,0)+2*(1,8*2,0*2,0))*1,1</t>
  </si>
  <si>
    <t>953943122</t>
  </si>
  <si>
    <t>Osazování drobných kovových předmětů výrobků ostatních jinde neuvedených do betonu se zajištěním polohy k bednění či k výztuži před zabetonováním hmotnosti přes 1 do 5 kg/kus</t>
  </si>
  <si>
    <t>961044111</t>
  </si>
  <si>
    <t>Bourání základů z betonu prostého</t>
  </si>
  <si>
    <t>10*(1,8*1,8*2,0)+2*(1*1*1)</t>
  </si>
  <si>
    <t>(66,8*2,3)*9</t>
  </si>
  <si>
    <t>66,8*2,3</t>
  </si>
  <si>
    <t>R10220</t>
  </si>
  <si>
    <t>D 10 (22,0 kN)</t>
  </si>
  <si>
    <t>R10160</t>
  </si>
  <si>
    <t>Co 10 (16,0 kN)</t>
  </si>
  <si>
    <t>R1002220</t>
  </si>
  <si>
    <t>Do 10 (22,0 kN)</t>
  </si>
  <si>
    <t>R9990001</t>
  </si>
  <si>
    <t>Ukončení lana izolátorem s nap. šroubem</t>
  </si>
  <si>
    <t>R99900002</t>
  </si>
  <si>
    <t>Rozebíratelné ukončení lana N 35 s izolátorem</t>
  </si>
  <si>
    <t>R9990003</t>
  </si>
  <si>
    <t>Nerozebíratelné trojsměrné spojení lan 35 mm2 kroužkem</t>
  </si>
  <si>
    <t>R9990004</t>
  </si>
  <si>
    <t>Páskovaný kardan 37 mm pro lano</t>
  </si>
  <si>
    <t>R99990001</t>
  </si>
  <si>
    <t>Komplet závěsu BOKÁČ na lano 25-50 mm2</t>
  </si>
  <si>
    <t>R9990005</t>
  </si>
  <si>
    <t>Komplet závěsu OMEGA na lano 25-50 mm2</t>
  </si>
  <si>
    <t>R99900039</t>
  </si>
  <si>
    <t>Lano nerezové 35 mm2</t>
  </si>
  <si>
    <t>852*1,1</t>
  </si>
  <si>
    <t>R99900044</t>
  </si>
  <si>
    <t>Ostatní materiál</t>
  </si>
  <si>
    <t>%</t>
  </si>
  <si>
    <t>741113110</t>
  </si>
  <si>
    <t>Montáž sloupů a stožárů nn, bez výstroje ocelových trubkových, délky do 12 m jednoduchých</t>
  </si>
  <si>
    <t>R99900045</t>
  </si>
  <si>
    <t>Montáž ukončení lana N35 s izolátorem a nap. šroubem</t>
  </si>
  <si>
    <t>R99900046</t>
  </si>
  <si>
    <t>Montáž rozebíratelné ukončení lana N 35 s izolátorem</t>
  </si>
  <si>
    <t>R99900047</t>
  </si>
  <si>
    <t>R99900048</t>
  </si>
  <si>
    <t>Montáž páskovaný kardan 37 mm pro lano</t>
  </si>
  <si>
    <t>R99900054</t>
  </si>
  <si>
    <t>Montáž závěsu BOČÁK na lano 25-50 mm2</t>
  </si>
  <si>
    <t>999000442</t>
  </si>
  <si>
    <t>R99900084</t>
  </si>
  <si>
    <t>Montáž lano nerezové 35 mm2</t>
  </si>
  <si>
    <t>R20101</t>
  </si>
  <si>
    <t>Demontáž stožáru</t>
  </si>
  <si>
    <t>R044020</t>
  </si>
  <si>
    <t>Revize</t>
  </si>
  <si>
    <t>R00001</t>
  </si>
  <si>
    <t>Hodinová zúčtovací sazba technik dopravního podniku - manipulace na síti, zajištění, přepnutí vedení</t>
  </si>
  <si>
    <t>R000112</t>
  </si>
  <si>
    <t>Hodinová zúčtovací sazba řidič speciálních vozidel</t>
  </si>
  <si>
    <t>R0004121</t>
  </si>
  <si>
    <t>Hodinová zúčtovací sazba obsluha strojů</t>
  </si>
  <si>
    <t>R0004131</t>
  </si>
  <si>
    <t>Hodinová zúčtovací sazba eřábník</t>
  </si>
  <si>
    <t>R0004141</t>
  </si>
  <si>
    <t>Hodinová zúčtovací sazba vazač bžemen</t>
  </si>
  <si>
    <t>R0004212</t>
  </si>
  <si>
    <t>Hodinová zúčtovací sazba revizní technik specialista</t>
  </si>
  <si>
    <t>R004212</t>
  </si>
  <si>
    <t>Hodinová zúčtovací sazba geodet specialista</t>
  </si>
  <si>
    <t>R0004232</t>
  </si>
  <si>
    <t>Hodinová zúčtovací sazba technik odborný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</si>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</sst>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39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1" fillId="4" borderId="9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15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166" fontId="28" fillId="0" borderId="21" xfId="0" applyNumberFormat="1" applyFont="1" applyBorder="1" applyAlignment="1" applyProtection="1">
      <alignment vertical="center"/>
    </xf>
    <xf numFmtId="4" fontId="28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  <protection locked="0"/>
    </xf>
    <xf numFmtId="0" fontId="21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1" fillId="0" borderId="13" xfId="0" applyNumberFormat="1" applyFont="1" applyBorder="1" applyAlignment="1" applyProtection="1"/>
    <xf numFmtId="166" fontId="31" fillId="0" borderId="14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21" fillId="0" borderId="23" xfId="0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167" fontId="21" fillId="0" borderId="23" xfId="0" applyNumberFormat="1" applyFont="1" applyBorder="1" applyAlignment="1" applyProtection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6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3" xfId="0" applyFont="1" applyBorder="1" applyAlignment="1" applyProtection="1">
      <alignment horizontal="center" vertical="center"/>
    </xf>
    <xf numFmtId="49" fontId="33" fillId="0" borderId="23" xfId="0" applyNumberFormat="1" applyFont="1" applyBorder="1" applyAlignment="1" applyProtection="1">
      <alignment horizontal="left" vertical="center" wrapText="1"/>
    </xf>
    <xf numFmtId="0" fontId="33" fillId="0" borderId="23" xfId="0" applyFont="1" applyBorder="1" applyAlignment="1" applyProtection="1">
      <alignment horizontal="left" vertical="center" wrapText="1"/>
    </xf>
    <xf numFmtId="0" fontId="33" fillId="0" borderId="23" xfId="0" applyFont="1" applyBorder="1" applyAlignment="1" applyProtection="1">
      <alignment horizontal="center" vertical="center" wrapText="1"/>
    </xf>
    <xf numFmtId="167" fontId="33" fillId="0" borderId="23" xfId="0" applyNumberFormat="1" applyFont="1" applyBorder="1" applyAlignment="1" applyProtection="1">
      <alignment vertical="center"/>
    </xf>
    <xf numFmtId="4" fontId="33" fillId="2" borderId="23" xfId="0" applyNumberFormat="1" applyFont="1" applyFill="1" applyBorder="1" applyAlignment="1" applyProtection="1">
      <alignment vertical="center"/>
      <protection locked="0"/>
    </xf>
    <xf numFmtId="4" fontId="33" fillId="0" borderId="23" xfId="0" applyNumberFormat="1" applyFont="1" applyBorder="1" applyAlignment="1" applyProtection="1">
      <alignment vertical="center"/>
    </xf>
    <xf numFmtId="0" fontId="34" fillId="0" borderId="4" xfId="0" applyFont="1" applyBorder="1" applyAlignment="1">
      <alignment vertical="center"/>
    </xf>
    <xf numFmtId="0" fontId="33" fillId="2" borderId="15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22" fillId="2" borderId="20" xfId="0" applyFont="1" applyFill="1" applyBorder="1" applyAlignment="1" applyProtection="1">
      <alignment horizontal="left" vertical="center"/>
      <protection locked="0"/>
    </xf>
    <xf numFmtId="0" fontId="22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166" fontId="22" fillId="0" borderId="22" xfId="0" applyNumberFormat="1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33" fillId="2" borderId="20" xfId="0" applyFont="1" applyFill="1" applyBorder="1" applyAlignment="1" applyProtection="1">
      <alignment horizontal="left" vertical="center"/>
      <protection locked="0"/>
    </xf>
    <xf numFmtId="0" fontId="33" fillId="0" borderId="21" xfId="0" applyFont="1" applyBorder="1" applyAlignment="1" applyProtection="1">
      <alignment horizontal="center" vertical="center"/>
    </xf>
    <xf numFmtId="167" fontId="21" fillId="2" borderId="23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top"/>
    </xf>
    <xf numFmtId="0" fontId="36" fillId="0" borderId="24" xfId="0" applyFont="1" applyBorder="1" applyAlignment="1">
      <alignment vertical="center" wrapText="1"/>
    </xf>
    <xf numFmtId="0" fontId="36" fillId="0" borderId="25" xfId="0" applyFont="1" applyBorder="1" applyAlignment="1">
      <alignment vertical="center" wrapText="1"/>
    </xf>
    <xf numFmtId="0" fontId="36" fillId="0" borderId="26" xfId="0" applyFont="1" applyBorder="1" applyAlignment="1">
      <alignment vertical="center" wrapText="1"/>
    </xf>
    <xf numFmtId="0" fontId="36" fillId="0" borderId="27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6" fillId="0" borderId="27" xfId="0" applyFont="1" applyBorder="1" applyAlignment="1">
      <alignment vertical="center" wrapText="1"/>
    </xf>
    <xf numFmtId="0" fontId="36" fillId="0" borderId="28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39" fillId="0" borderId="27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vertical="center"/>
    </xf>
    <xf numFmtId="49" fontId="39" fillId="0" borderId="1" xfId="0" applyNumberFormat="1" applyFont="1" applyBorder="1" applyAlignment="1">
      <alignment vertical="center" wrapText="1"/>
    </xf>
    <xf numFmtId="0" fontId="36" fillId="0" borderId="30" xfId="0" applyFont="1" applyBorder="1" applyAlignment="1">
      <alignment vertical="center" wrapText="1"/>
    </xf>
    <xf numFmtId="0" fontId="40" fillId="0" borderId="29" xfId="0" applyFont="1" applyBorder="1" applyAlignment="1">
      <alignment vertical="center" wrapText="1"/>
    </xf>
    <xf numFmtId="0" fontId="36" fillId="0" borderId="31" xfId="0" applyFont="1" applyBorder="1" applyAlignment="1">
      <alignment vertical="center" wrapText="1"/>
    </xf>
    <xf numFmtId="0" fontId="36" fillId="0" borderId="1" xfId="0" applyFont="1" applyBorder="1" applyAlignment="1">
      <alignment vertical="top"/>
    </xf>
    <xf numFmtId="0" fontId="36" fillId="0" borderId="0" xfId="0" applyFont="1" applyAlignment="1">
      <alignment vertical="top"/>
    </xf>
    <xf numFmtId="0" fontId="36" fillId="0" borderId="24" xfId="0" applyFont="1" applyBorder="1" applyAlignment="1">
      <alignment horizontal="left" vertical="center"/>
    </xf>
    <xf numFmtId="0" fontId="36" fillId="0" borderId="25" xfId="0" applyFont="1" applyBorder="1" applyAlignment="1">
      <alignment horizontal="left" vertical="center"/>
    </xf>
    <xf numFmtId="0" fontId="36" fillId="0" borderId="26" xfId="0" applyFont="1" applyBorder="1" applyAlignment="1">
      <alignment horizontal="left" vertical="center"/>
    </xf>
    <xf numFmtId="0" fontId="36" fillId="0" borderId="27" xfId="0" applyFont="1" applyBorder="1" applyAlignment="1">
      <alignment horizontal="left" vertical="center"/>
    </xf>
    <xf numFmtId="0" fontId="36" fillId="0" borderId="28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8" fillId="0" borderId="29" xfId="0" applyFont="1" applyBorder="1" applyAlignment="1">
      <alignment horizontal="center" vertical="center"/>
    </xf>
    <xf numFmtId="0" fontId="41" fillId="0" borderId="29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9" fillId="0" borderId="27" xfId="0" applyFont="1" applyBorder="1" applyAlignment="1">
      <alignment horizontal="left" vertical="center"/>
    </xf>
    <xf numFmtId="0" fontId="39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center" vertical="center"/>
    </xf>
    <xf numFmtId="0" fontId="36" fillId="0" borderId="30" xfId="0" applyFont="1" applyBorder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36" fillId="0" borderId="3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left" vertical="center" wrapText="1"/>
    </xf>
    <xf numFmtId="0" fontId="36" fillId="0" borderId="25" xfId="0" applyFont="1" applyBorder="1" applyAlignment="1">
      <alignment horizontal="left" vertical="center" wrapText="1"/>
    </xf>
    <xf numFmtId="0" fontId="36" fillId="0" borderId="26" xfId="0" applyFont="1" applyBorder="1" applyAlignment="1">
      <alignment horizontal="left" vertical="center" wrapText="1"/>
    </xf>
    <xf numFmtId="0" fontId="36" fillId="0" borderId="27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/>
    </xf>
    <xf numFmtId="0" fontId="39" fillId="0" borderId="30" xfId="0" applyFont="1" applyBorder="1" applyAlignment="1">
      <alignment horizontal="left" vertical="center" wrapText="1"/>
    </xf>
    <xf numFmtId="0" fontId="39" fillId="0" borderId="29" xfId="0" applyFont="1" applyBorder="1" applyAlignment="1">
      <alignment horizontal="left" vertical="center" wrapText="1"/>
    </xf>
    <xf numFmtId="0" fontId="39" fillId="0" borderId="3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top"/>
    </xf>
    <xf numFmtId="0" fontId="39" fillId="0" borderId="1" xfId="0" applyFont="1" applyBorder="1" applyAlignment="1">
      <alignment horizontal="center" vertical="top"/>
    </xf>
    <xf numFmtId="0" fontId="39" fillId="0" borderId="30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41" fillId="0" borderId="0" xfId="0" applyFont="1" applyAlignment="1">
      <alignment vertical="center"/>
    </xf>
    <xf numFmtId="0" fontId="38" fillId="0" borderId="1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38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39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8" fillId="0" borderId="29" xfId="0" applyFont="1" applyBorder="1" applyAlignment="1">
      <alignment horizontal="left"/>
    </xf>
    <xf numFmtId="0" fontId="41" fillId="0" borderId="29" xfId="0" applyFont="1" applyBorder="1" applyAlignment="1"/>
    <xf numFmtId="0" fontId="36" fillId="0" borderId="27" xfId="0" applyFont="1" applyBorder="1" applyAlignment="1">
      <alignment vertical="top"/>
    </xf>
    <xf numFmtId="0" fontId="36" fillId="0" borderId="28" xfId="0" applyFont="1" applyBorder="1" applyAlignment="1">
      <alignment vertical="top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top"/>
    </xf>
    <xf numFmtId="0" fontId="36" fillId="0" borderId="30" xfId="0" applyFont="1" applyBorder="1" applyAlignment="1">
      <alignment vertical="top"/>
    </xf>
    <xf numFmtId="0" fontId="36" fillId="0" borderId="29" xfId="0" applyFont="1" applyBorder="1" applyAlignment="1">
      <alignment vertical="top"/>
    </xf>
    <xf numFmtId="0" fontId="36" fillId="0" borderId="31" xfId="0" applyFont="1" applyBorder="1" applyAlignment="1">
      <alignment vertical="top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8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 wrapText="1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8" fillId="0" borderId="29" xfId="0" applyFont="1" applyBorder="1" applyAlignment="1">
      <alignment horizontal="left"/>
    </xf>
    <xf numFmtId="0" fontId="39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top"/>
    </xf>
    <xf numFmtId="0" fontId="39" fillId="0" borderId="1" xfId="0" applyFont="1" applyBorder="1" applyAlignment="1">
      <alignment horizontal="left" vertical="center" wrapText="1"/>
    </xf>
    <xf numFmtId="0" fontId="38" fillId="0" borderId="29" xfId="0" applyFont="1" applyBorder="1" applyAlignment="1">
      <alignment horizontal="left" wrapText="1"/>
    </xf>
    <xf numFmtId="49" fontId="39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64"/>
  <sheetViews>
    <sheetView showGridLines="0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ht="10.199999999999999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" customHeight="1">
      <c r="AR2" s="372"/>
      <c r="AS2" s="372"/>
      <c r="AT2" s="372"/>
      <c r="AU2" s="372"/>
      <c r="AV2" s="372"/>
      <c r="AW2" s="372"/>
      <c r="AX2" s="372"/>
      <c r="AY2" s="372"/>
      <c r="AZ2" s="372"/>
      <c r="BA2" s="372"/>
      <c r="BB2" s="372"/>
      <c r="BC2" s="372"/>
      <c r="BD2" s="372"/>
      <c r="BE2" s="372"/>
      <c r="BS2" s="18" t="s">
        <v>6</v>
      </c>
      <c r="BT2" s="18" t="s">
        <v>7</v>
      </c>
    </row>
    <row r="3" spans="1:74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356" t="s">
        <v>14</v>
      </c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7"/>
      <c r="AG5" s="357"/>
      <c r="AH5" s="357"/>
      <c r="AI5" s="357"/>
      <c r="AJ5" s="357"/>
      <c r="AK5" s="357"/>
      <c r="AL5" s="357"/>
      <c r="AM5" s="357"/>
      <c r="AN5" s="357"/>
      <c r="AO5" s="357"/>
      <c r="AP5" s="23"/>
      <c r="AQ5" s="23"/>
      <c r="AR5" s="21"/>
      <c r="BE5" s="353" t="s">
        <v>15</v>
      </c>
      <c r="BS5" s="18" t="s">
        <v>6</v>
      </c>
    </row>
    <row r="6" spans="1:74" s="1" customFormat="1" ht="36.9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358" t="s">
        <v>17</v>
      </c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  <c r="Z6" s="357"/>
      <c r="AA6" s="357"/>
      <c r="AB6" s="357"/>
      <c r="AC6" s="357"/>
      <c r="AD6" s="357"/>
      <c r="AE6" s="357"/>
      <c r="AF6" s="357"/>
      <c r="AG6" s="357"/>
      <c r="AH6" s="357"/>
      <c r="AI6" s="357"/>
      <c r="AJ6" s="357"/>
      <c r="AK6" s="357"/>
      <c r="AL6" s="357"/>
      <c r="AM6" s="357"/>
      <c r="AN6" s="357"/>
      <c r="AO6" s="357"/>
      <c r="AP6" s="23"/>
      <c r="AQ6" s="23"/>
      <c r="AR6" s="21"/>
      <c r="BE6" s="354"/>
      <c r="BS6" s="18" t="s">
        <v>6</v>
      </c>
    </row>
    <row r="7" spans="1:74" s="1" customFormat="1" ht="12" customHeight="1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20</v>
      </c>
      <c r="AL7" s="23"/>
      <c r="AM7" s="23"/>
      <c r="AN7" s="28" t="s">
        <v>19</v>
      </c>
      <c r="AO7" s="23"/>
      <c r="AP7" s="23"/>
      <c r="AQ7" s="23"/>
      <c r="AR7" s="21"/>
      <c r="BE7" s="354"/>
      <c r="BS7" s="18" t="s">
        <v>6</v>
      </c>
    </row>
    <row r="8" spans="1:74" s="1" customFormat="1" ht="12" customHeight="1">
      <c r="B8" s="22"/>
      <c r="C8" s="23"/>
      <c r="D8" s="30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23</v>
      </c>
      <c r="AL8" s="23"/>
      <c r="AM8" s="23"/>
      <c r="AN8" s="31" t="s">
        <v>24</v>
      </c>
      <c r="AO8" s="23"/>
      <c r="AP8" s="23"/>
      <c r="AQ8" s="23"/>
      <c r="AR8" s="21"/>
      <c r="BE8" s="354"/>
      <c r="BS8" s="18" t="s">
        <v>6</v>
      </c>
    </row>
    <row r="9" spans="1:74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54"/>
      <c r="BS9" s="18" t="s">
        <v>6</v>
      </c>
    </row>
    <row r="10" spans="1:74" s="1" customFormat="1" ht="12" customHeight="1">
      <c r="B10" s="22"/>
      <c r="C10" s="23"/>
      <c r="D10" s="30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26</v>
      </c>
      <c r="AL10" s="23"/>
      <c r="AM10" s="23"/>
      <c r="AN10" s="28" t="s">
        <v>27</v>
      </c>
      <c r="AO10" s="23"/>
      <c r="AP10" s="23"/>
      <c r="AQ10" s="23"/>
      <c r="AR10" s="21"/>
      <c r="BE10" s="354"/>
      <c r="BS10" s="18" t="s">
        <v>6</v>
      </c>
    </row>
    <row r="11" spans="1:74" s="1" customFormat="1" ht="18.45" customHeight="1">
      <c r="B11" s="22"/>
      <c r="C11" s="23"/>
      <c r="D11" s="23"/>
      <c r="E11" s="28" t="s">
        <v>28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29</v>
      </c>
      <c r="AL11" s="23"/>
      <c r="AM11" s="23"/>
      <c r="AN11" s="28" t="s">
        <v>30</v>
      </c>
      <c r="AO11" s="23"/>
      <c r="AP11" s="23"/>
      <c r="AQ11" s="23"/>
      <c r="AR11" s="21"/>
      <c r="BE11" s="354"/>
      <c r="BS11" s="18" t="s">
        <v>6</v>
      </c>
    </row>
    <row r="12" spans="1:74" s="1" customFormat="1" ht="6.9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54"/>
      <c r="BS12" s="18" t="s">
        <v>6</v>
      </c>
    </row>
    <row r="13" spans="1:74" s="1" customFormat="1" ht="12" customHeight="1">
      <c r="B13" s="22"/>
      <c r="C13" s="23"/>
      <c r="D13" s="30" t="s">
        <v>31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26</v>
      </c>
      <c r="AL13" s="23"/>
      <c r="AM13" s="23"/>
      <c r="AN13" s="32" t="s">
        <v>32</v>
      </c>
      <c r="AO13" s="23"/>
      <c r="AP13" s="23"/>
      <c r="AQ13" s="23"/>
      <c r="AR13" s="21"/>
      <c r="BE13" s="354"/>
      <c r="BS13" s="18" t="s">
        <v>6</v>
      </c>
    </row>
    <row r="14" spans="1:74" ht="13.2">
      <c r="B14" s="22"/>
      <c r="C14" s="23"/>
      <c r="D14" s="23"/>
      <c r="E14" s="359" t="s">
        <v>32</v>
      </c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/>
      <c r="X14" s="360"/>
      <c r="Y14" s="360"/>
      <c r="Z14" s="360"/>
      <c r="AA14" s="360"/>
      <c r="AB14" s="360"/>
      <c r="AC14" s="360"/>
      <c r="AD14" s="360"/>
      <c r="AE14" s="360"/>
      <c r="AF14" s="360"/>
      <c r="AG14" s="360"/>
      <c r="AH14" s="360"/>
      <c r="AI14" s="360"/>
      <c r="AJ14" s="360"/>
      <c r="AK14" s="30" t="s">
        <v>29</v>
      </c>
      <c r="AL14" s="23"/>
      <c r="AM14" s="23"/>
      <c r="AN14" s="32" t="s">
        <v>32</v>
      </c>
      <c r="AO14" s="23"/>
      <c r="AP14" s="23"/>
      <c r="AQ14" s="23"/>
      <c r="AR14" s="21"/>
      <c r="BE14" s="354"/>
      <c r="BS14" s="18" t="s">
        <v>6</v>
      </c>
    </row>
    <row r="15" spans="1:74" s="1" customFormat="1" ht="6.9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54"/>
      <c r="BS15" s="18" t="s">
        <v>4</v>
      </c>
    </row>
    <row r="16" spans="1:74" s="1" customFormat="1" ht="12" customHeight="1">
      <c r="B16" s="22"/>
      <c r="C16" s="23"/>
      <c r="D16" s="30" t="s">
        <v>33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26</v>
      </c>
      <c r="AL16" s="23"/>
      <c r="AM16" s="23"/>
      <c r="AN16" s="28" t="s">
        <v>34</v>
      </c>
      <c r="AO16" s="23"/>
      <c r="AP16" s="23"/>
      <c r="AQ16" s="23"/>
      <c r="AR16" s="21"/>
      <c r="BE16" s="354"/>
      <c r="BS16" s="18" t="s">
        <v>4</v>
      </c>
    </row>
    <row r="17" spans="1:71" s="1" customFormat="1" ht="18.45" customHeight="1">
      <c r="B17" s="22"/>
      <c r="C17" s="23"/>
      <c r="D17" s="23"/>
      <c r="E17" s="28" t="s">
        <v>35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29</v>
      </c>
      <c r="AL17" s="23"/>
      <c r="AM17" s="23"/>
      <c r="AN17" s="28" t="s">
        <v>36</v>
      </c>
      <c r="AO17" s="23"/>
      <c r="AP17" s="23"/>
      <c r="AQ17" s="23"/>
      <c r="AR17" s="21"/>
      <c r="BE17" s="354"/>
      <c r="BS17" s="18" t="s">
        <v>37</v>
      </c>
    </row>
    <row r="18" spans="1:71" s="1" customFormat="1" ht="6.9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54"/>
      <c r="BS18" s="18" t="s">
        <v>6</v>
      </c>
    </row>
    <row r="19" spans="1:71" s="1" customFormat="1" ht="12" customHeight="1">
      <c r="B19" s="22"/>
      <c r="C19" s="23"/>
      <c r="D19" s="30" t="s">
        <v>38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26</v>
      </c>
      <c r="AL19" s="23"/>
      <c r="AM19" s="23"/>
      <c r="AN19" s="28" t="s">
        <v>19</v>
      </c>
      <c r="AO19" s="23"/>
      <c r="AP19" s="23"/>
      <c r="AQ19" s="23"/>
      <c r="AR19" s="21"/>
      <c r="BE19" s="354"/>
      <c r="BS19" s="18" t="s">
        <v>6</v>
      </c>
    </row>
    <row r="20" spans="1:71" s="1" customFormat="1" ht="18.45" customHeight="1">
      <c r="B20" s="22"/>
      <c r="C20" s="23"/>
      <c r="D20" s="23"/>
      <c r="E20" s="28" t="s">
        <v>39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29</v>
      </c>
      <c r="AL20" s="23"/>
      <c r="AM20" s="23"/>
      <c r="AN20" s="28" t="s">
        <v>19</v>
      </c>
      <c r="AO20" s="23"/>
      <c r="AP20" s="23"/>
      <c r="AQ20" s="23"/>
      <c r="AR20" s="21"/>
      <c r="BE20" s="354"/>
      <c r="BS20" s="18" t="s">
        <v>4</v>
      </c>
    </row>
    <row r="21" spans="1:71" s="1" customFormat="1" ht="6.9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54"/>
    </row>
    <row r="22" spans="1:71" s="1" customFormat="1" ht="12" customHeight="1">
      <c r="B22" s="22"/>
      <c r="C22" s="23"/>
      <c r="D22" s="30" t="s">
        <v>40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54"/>
    </row>
    <row r="23" spans="1:71" s="1" customFormat="1" ht="47.25" customHeight="1">
      <c r="B23" s="22"/>
      <c r="C23" s="23"/>
      <c r="D23" s="23"/>
      <c r="E23" s="361" t="s">
        <v>41</v>
      </c>
      <c r="F23" s="361"/>
      <c r="G23" s="361"/>
      <c r="H23" s="361"/>
      <c r="I23" s="361"/>
      <c r="J23" s="361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361"/>
      <c r="AN23" s="361"/>
      <c r="AO23" s="23"/>
      <c r="AP23" s="23"/>
      <c r="AQ23" s="23"/>
      <c r="AR23" s="21"/>
      <c r="BE23" s="354"/>
    </row>
    <row r="24" spans="1:71" s="1" customFormat="1" ht="6.9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54"/>
    </row>
    <row r="25" spans="1:71" s="1" customFormat="1" ht="6.9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354"/>
    </row>
    <row r="26" spans="1:71" s="2" customFormat="1" ht="25.95" customHeight="1">
      <c r="A26" s="35"/>
      <c r="B26" s="36"/>
      <c r="C26" s="37"/>
      <c r="D26" s="38" t="s">
        <v>42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62">
        <f>ROUND(AG54,2)</f>
        <v>0</v>
      </c>
      <c r="AL26" s="363"/>
      <c r="AM26" s="363"/>
      <c r="AN26" s="363"/>
      <c r="AO26" s="363"/>
      <c r="AP26" s="37"/>
      <c r="AQ26" s="37"/>
      <c r="AR26" s="40"/>
      <c r="BE26" s="354"/>
    </row>
    <row r="27" spans="1:71" s="2" customFormat="1" ht="6.9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354"/>
    </row>
    <row r="28" spans="1:71" s="2" customFormat="1" ht="13.2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64" t="s">
        <v>43</v>
      </c>
      <c r="M28" s="364"/>
      <c r="N28" s="364"/>
      <c r="O28" s="364"/>
      <c r="P28" s="364"/>
      <c r="Q28" s="37"/>
      <c r="R28" s="37"/>
      <c r="S28" s="37"/>
      <c r="T28" s="37"/>
      <c r="U28" s="37"/>
      <c r="V28" s="37"/>
      <c r="W28" s="364" t="s">
        <v>44</v>
      </c>
      <c r="X28" s="364"/>
      <c r="Y28" s="364"/>
      <c r="Z28" s="364"/>
      <c r="AA28" s="364"/>
      <c r="AB28" s="364"/>
      <c r="AC28" s="364"/>
      <c r="AD28" s="364"/>
      <c r="AE28" s="364"/>
      <c r="AF28" s="37"/>
      <c r="AG28" s="37"/>
      <c r="AH28" s="37"/>
      <c r="AI28" s="37"/>
      <c r="AJ28" s="37"/>
      <c r="AK28" s="364" t="s">
        <v>45</v>
      </c>
      <c r="AL28" s="364"/>
      <c r="AM28" s="364"/>
      <c r="AN28" s="364"/>
      <c r="AO28" s="364"/>
      <c r="AP28" s="37"/>
      <c r="AQ28" s="37"/>
      <c r="AR28" s="40"/>
      <c r="BE28" s="354"/>
    </row>
    <row r="29" spans="1:71" s="3" customFormat="1" ht="14.4" customHeight="1">
      <c r="B29" s="41"/>
      <c r="C29" s="42"/>
      <c r="D29" s="30" t="s">
        <v>46</v>
      </c>
      <c r="E29" s="42"/>
      <c r="F29" s="30" t="s">
        <v>47</v>
      </c>
      <c r="G29" s="42"/>
      <c r="H29" s="42"/>
      <c r="I29" s="42"/>
      <c r="J29" s="42"/>
      <c r="K29" s="42"/>
      <c r="L29" s="367">
        <v>0.21</v>
      </c>
      <c r="M29" s="366"/>
      <c r="N29" s="366"/>
      <c r="O29" s="366"/>
      <c r="P29" s="366"/>
      <c r="Q29" s="42"/>
      <c r="R29" s="42"/>
      <c r="S29" s="42"/>
      <c r="T29" s="42"/>
      <c r="U29" s="42"/>
      <c r="V29" s="42"/>
      <c r="W29" s="365">
        <f>ROUND(AZ54, 2)</f>
        <v>0</v>
      </c>
      <c r="X29" s="366"/>
      <c r="Y29" s="366"/>
      <c r="Z29" s="366"/>
      <c r="AA29" s="366"/>
      <c r="AB29" s="366"/>
      <c r="AC29" s="366"/>
      <c r="AD29" s="366"/>
      <c r="AE29" s="366"/>
      <c r="AF29" s="42"/>
      <c r="AG29" s="42"/>
      <c r="AH29" s="42"/>
      <c r="AI29" s="42"/>
      <c r="AJ29" s="42"/>
      <c r="AK29" s="365">
        <f>ROUND(AV54, 2)</f>
        <v>0</v>
      </c>
      <c r="AL29" s="366"/>
      <c r="AM29" s="366"/>
      <c r="AN29" s="366"/>
      <c r="AO29" s="366"/>
      <c r="AP29" s="42"/>
      <c r="AQ29" s="42"/>
      <c r="AR29" s="43"/>
      <c r="BE29" s="355"/>
    </row>
    <row r="30" spans="1:71" s="3" customFormat="1" ht="14.4" customHeight="1">
      <c r="B30" s="41"/>
      <c r="C30" s="42"/>
      <c r="D30" s="42"/>
      <c r="E30" s="42"/>
      <c r="F30" s="30" t="s">
        <v>48</v>
      </c>
      <c r="G30" s="42"/>
      <c r="H30" s="42"/>
      <c r="I30" s="42"/>
      <c r="J30" s="42"/>
      <c r="K30" s="42"/>
      <c r="L30" s="367">
        <v>0.15</v>
      </c>
      <c r="M30" s="366"/>
      <c r="N30" s="366"/>
      <c r="O30" s="366"/>
      <c r="P30" s="366"/>
      <c r="Q30" s="42"/>
      <c r="R30" s="42"/>
      <c r="S30" s="42"/>
      <c r="T30" s="42"/>
      <c r="U30" s="42"/>
      <c r="V30" s="42"/>
      <c r="W30" s="365">
        <f>ROUND(BA54, 2)</f>
        <v>0</v>
      </c>
      <c r="X30" s="366"/>
      <c r="Y30" s="366"/>
      <c r="Z30" s="366"/>
      <c r="AA30" s="366"/>
      <c r="AB30" s="366"/>
      <c r="AC30" s="366"/>
      <c r="AD30" s="366"/>
      <c r="AE30" s="366"/>
      <c r="AF30" s="42"/>
      <c r="AG30" s="42"/>
      <c r="AH30" s="42"/>
      <c r="AI30" s="42"/>
      <c r="AJ30" s="42"/>
      <c r="AK30" s="365">
        <f>ROUND(AW54, 2)</f>
        <v>0</v>
      </c>
      <c r="AL30" s="366"/>
      <c r="AM30" s="366"/>
      <c r="AN30" s="366"/>
      <c r="AO30" s="366"/>
      <c r="AP30" s="42"/>
      <c r="AQ30" s="42"/>
      <c r="AR30" s="43"/>
      <c r="BE30" s="355"/>
    </row>
    <row r="31" spans="1:71" s="3" customFormat="1" ht="14.4" hidden="1" customHeight="1">
      <c r="B31" s="41"/>
      <c r="C31" s="42"/>
      <c r="D31" s="42"/>
      <c r="E31" s="42"/>
      <c r="F31" s="30" t="s">
        <v>49</v>
      </c>
      <c r="G31" s="42"/>
      <c r="H31" s="42"/>
      <c r="I31" s="42"/>
      <c r="J31" s="42"/>
      <c r="K31" s="42"/>
      <c r="L31" s="367">
        <v>0.21</v>
      </c>
      <c r="M31" s="366"/>
      <c r="N31" s="366"/>
      <c r="O31" s="366"/>
      <c r="P31" s="366"/>
      <c r="Q31" s="42"/>
      <c r="R31" s="42"/>
      <c r="S31" s="42"/>
      <c r="T31" s="42"/>
      <c r="U31" s="42"/>
      <c r="V31" s="42"/>
      <c r="W31" s="365">
        <f>ROUND(BB54, 2)</f>
        <v>0</v>
      </c>
      <c r="X31" s="366"/>
      <c r="Y31" s="366"/>
      <c r="Z31" s="366"/>
      <c r="AA31" s="366"/>
      <c r="AB31" s="366"/>
      <c r="AC31" s="366"/>
      <c r="AD31" s="366"/>
      <c r="AE31" s="366"/>
      <c r="AF31" s="42"/>
      <c r="AG31" s="42"/>
      <c r="AH31" s="42"/>
      <c r="AI31" s="42"/>
      <c r="AJ31" s="42"/>
      <c r="AK31" s="365">
        <v>0</v>
      </c>
      <c r="AL31" s="366"/>
      <c r="AM31" s="366"/>
      <c r="AN31" s="366"/>
      <c r="AO31" s="366"/>
      <c r="AP31" s="42"/>
      <c r="AQ31" s="42"/>
      <c r="AR31" s="43"/>
      <c r="BE31" s="355"/>
    </row>
    <row r="32" spans="1:71" s="3" customFormat="1" ht="14.4" hidden="1" customHeight="1">
      <c r="B32" s="41"/>
      <c r="C32" s="42"/>
      <c r="D32" s="42"/>
      <c r="E32" s="42"/>
      <c r="F32" s="30" t="s">
        <v>50</v>
      </c>
      <c r="G32" s="42"/>
      <c r="H32" s="42"/>
      <c r="I32" s="42"/>
      <c r="J32" s="42"/>
      <c r="K32" s="42"/>
      <c r="L32" s="367">
        <v>0.15</v>
      </c>
      <c r="M32" s="366"/>
      <c r="N32" s="366"/>
      <c r="O32" s="366"/>
      <c r="P32" s="366"/>
      <c r="Q32" s="42"/>
      <c r="R32" s="42"/>
      <c r="S32" s="42"/>
      <c r="T32" s="42"/>
      <c r="U32" s="42"/>
      <c r="V32" s="42"/>
      <c r="W32" s="365">
        <f>ROUND(BC54, 2)</f>
        <v>0</v>
      </c>
      <c r="X32" s="366"/>
      <c r="Y32" s="366"/>
      <c r="Z32" s="366"/>
      <c r="AA32" s="366"/>
      <c r="AB32" s="366"/>
      <c r="AC32" s="366"/>
      <c r="AD32" s="366"/>
      <c r="AE32" s="366"/>
      <c r="AF32" s="42"/>
      <c r="AG32" s="42"/>
      <c r="AH32" s="42"/>
      <c r="AI32" s="42"/>
      <c r="AJ32" s="42"/>
      <c r="AK32" s="365">
        <v>0</v>
      </c>
      <c r="AL32" s="366"/>
      <c r="AM32" s="366"/>
      <c r="AN32" s="366"/>
      <c r="AO32" s="366"/>
      <c r="AP32" s="42"/>
      <c r="AQ32" s="42"/>
      <c r="AR32" s="43"/>
      <c r="BE32" s="355"/>
    </row>
    <row r="33" spans="1:57" s="3" customFormat="1" ht="14.4" hidden="1" customHeight="1">
      <c r="B33" s="41"/>
      <c r="C33" s="42"/>
      <c r="D33" s="42"/>
      <c r="E33" s="42"/>
      <c r="F33" s="30" t="s">
        <v>51</v>
      </c>
      <c r="G33" s="42"/>
      <c r="H33" s="42"/>
      <c r="I33" s="42"/>
      <c r="J33" s="42"/>
      <c r="K33" s="42"/>
      <c r="L33" s="367">
        <v>0</v>
      </c>
      <c r="M33" s="366"/>
      <c r="N33" s="366"/>
      <c r="O33" s="366"/>
      <c r="P33" s="366"/>
      <c r="Q33" s="42"/>
      <c r="R33" s="42"/>
      <c r="S33" s="42"/>
      <c r="T33" s="42"/>
      <c r="U33" s="42"/>
      <c r="V33" s="42"/>
      <c r="W33" s="365">
        <f>ROUND(BD54, 2)</f>
        <v>0</v>
      </c>
      <c r="X33" s="366"/>
      <c r="Y33" s="366"/>
      <c r="Z33" s="366"/>
      <c r="AA33" s="366"/>
      <c r="AB33" s="366"/>
      <c r="AC33" s="366"/>
      <c r="AD33" s="366"/>
      <c r="AE33" s="366"/>
      <c r="AF33" s="42"/>
      <c r="AG33" s="42"/>
      <c r="AH33" s="42"/>
      <c r="AI33" s="42"/>
      <c r="AJ33" s="42"/>
      <c r="AK33" s="365">
        <v>0</v>
      </c>
      <c r="AL33" s="366"/>
      <c r="AM33" s="366"/>
      <c r="AN33" s="366"/>
      <c r="AO33" s="366"/>
      <c r="AP33" s="42"/>
      <c r="AQ33" s="42"/>
      <c r="AR33" s="43"/>
    </row>
    <row r="34" spans="1:57" s="2" customFormat="1" ht="6.9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35"/>
    </row>
    <row r="35" spans="1:57" s="2" customFormat="1" ht="25.95" customHeight="1">
      <c r="A35" s="35"/>
      <c r="B35" s="36"/>
      <c r="C35" s="44"/>
      <c r="D35" s="45" t="s">
        <v>52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53</v>
      </c>
      <c r="U35" s="46"/>
      <c r="V35" s="46"/>
      <c r="W35" s="46"/>
      <c r="X35" s="371" t="s">
        <v>54</v>
      </c>
      <c r="Y35" s="369"/>
      <c r="Z35" s="369"/>
      <c r="AA35" s="369"/>
      <c r="AB35" s="369"/>
      <c r="AC35" s="46"/>
      <c r="AD35" s="46"/>
      <c r="AE35" s="46"/>
      <c r="AF35" s="46"/>
      <c r="AG35" s="46"/>
      <c r="AH35" s="46"/>
      <c r="AI35" s="46"/>
      <c r="AJ35" s="46"/>
      <c r="AK35" s="368">
        <f>SUM(AK26:AK33)</f>
        <v>0</v>
      </c>
      <c r="AL35" s="369"/>
      <c r="AM35" s="369"/>
      <c r="AN35" s="369"/>
      <c r="AO35" s="370"/>
      <c r="AP35" s="44"/>
      <c r="AQ35" s="44"/>
      <c r="AR35" s="40"/>
      <c r="BE35" s="35"/>
    </row>
    <row r="36" spans="1:57" s="2" customFormat="1" ht="6.9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6.9" customHeight="1">
      <c r="A37" s="35"/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0"/>
      <c r="BE37" s="35"/>
    </row>
    <row r="41" spans="1:57" s="2" customFormat="1" ht="6.9" customHeight="1">
      <c r="A41" s="35"/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40"/>
      <c r="BE41" s="35"/>
    </row>
    <row r="42" spans="1:57" s="2" customFormat="1" ht="24.9" customHeight="1">
      <c r="A42" s="35"/>
      <c r="B42" s="36"/>
      <c r="C42" s="24" t="s">
        <v>55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40"/>
      <c r="BE42" s="35"/>
    </row>
    <row r="43" spans="1:57" s="2" customFormat="1" ht="6.9" customHeight="1">
      <c r="A43" s="35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40"/>
      <c r="BE43" s="35"/>
    </row>
    <row r="44" spans="1:57" s="4" customFormat="1" ht="12" customHeight="1">
      <c r="B44" s="52"/>
      <c r="C44" s="30" t="s">
        <v>13</v>
      </c>
      <c r="D44" s="53"/>
      <c r="E44" s="53"/>
      <c r="F44" s="53"/>
      <c r="G44" s="53"/>
      <c r="H44" s="53"/>
      <c r="I44" s="53"/>
      <c r="J44" s="53"/>
      <c r="K44" s="53"/>
      <c r="L44" s="53" t="str">
        <f>K5</f>
        <v>18-069230</v>
      </c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4"/>
    </row>
    <row r="45" spans="1:57" s="5" customFormat="1" ht="36.9" customHeight="1">
      <c r="B45" s="55"/>
      <c r="C45" s="56" t="s">
        <v>16</v>
      </c>
      <c r="D45" s="57"/>
      <c r="E45" s="57"/>
      <c r="F45" s="57"/>
      <c r="G45" s="57"/>
      <c r="H45" s="57"/>
      <c r="I45" s="57"/>
      <c r="J45" s="57"/>
      <c r="K45" s="57"/>
      <c r="L45" s="333" t="str">
        <f>K6</f>
        <v>Praha bez bariér - nádraží Hostivař, prostupnost uzlu, Praha 10, č. akce 999412_9 - rozpočet</v>
      </c>
      <c r="M45" s="334"/>
      <c r="N45" s="334"/>
      <c r="O45" s="334"/>
      <c r="P45" s="334"/>
      <c r="Q45" s="334"/>
      <c r="R45" s="334"/>
      <c r="S45" s="334"/>
      <c r="T45" s="334"/>
      <c r="U45" s="334"/>
      <c r="V45" s="334"/>
      <c r="W45" s="334"/>
      <c r="X45" s="334"/>
      <c r="Y45" s="334"/>
      <c r="Z45" s="334"/>
      <c r="AA45" s="334"/>
      <c r="AB45" s="334"/>
      <c r="AC45" s="334"/>
      <c r="AD45" s="334"/>
      <c r="AE45" s="334"/>
      <c r="AF45" s="334"/>
      <c r="AG45" s="334"/>
      <c r="AH45" s="334"/>
      <c r="AI45" s="334"/>
      <c r="AJ45" s="334"/>
      <c r="AK45" s="334"/>
      <c r="AL45" s="334"/>
      <c r="AM45" s="334"/>
      <c r="AN45" s="334"/>
      <c r="AO45" s="334"/>
      <c r="AP45" s="57"/>
      <c r="AQ45" s="57"/>
      <c r="AR45" s="58"/>
    </row>
    <row r="46" spans="1:57" s="2" customFormat="1" ht="6.9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40"/>
      <c r="BE46" s="35"/>
    </row>
    <row r="47" spans="1:57" s="2" customFormat="1" ht="12" customHeight="1">
      <c r="A47" s="35"/>
      <c r="B47" s="36"/>
      <c r="C47" s="30" t="s">
        <v>21</v>
      </c>
      <c r="D47" s="37"/>
      <c r="E47" s="37"/>
      <c r="F47" s="37"/>
      <c r="G47" s="37"/>
      <c r="H47" s="37"/>
      <c r="I47" s="37"/>
      <c r="J47" s="37"/>
      <c r="K47" s="37"/>
      <c r="L47" s="59" t="str">
        <f>IF(K8="","",K8)</f>
        <v>Praha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0" t="s">
        <v>23</v>
      </c>
      <c r="AJ47" s="37"/>
      <c r="AK47" s="37"/>
      <c r="AL47" s="37"/>
      <c r="AM47" s="335" t="str">
        <f>IF(AN8= "","",AN8)</f>
        <v>23. 3. 2020</v>
      </c>
      <c r="AN47" s="335"/>
      <c r="AO47" s="37"/>
      <c r="AP47" s="37"/>
      <c r="AQ47" s="37"/>
      <c r="AR47" s="40"/>
      <c r="BE47" s="35"/>
    </row>
    <row r="48" spans="1:57" s="2" customFormat="1" ht="6.9" customHeight="1">
      <c r="A48" s="35"/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40"/>
      <c r="BE48" s="35"/>
    </row>
    <row r="49" spans="1:91" s="2" customFormat="1" ht="15.15" customHeight="1">
      <c r="A49" s="35"/>
      <c r="B49" s="36"/>
      <c r="C49" s="30" t="s">
        <v>25</v>
      </c>
      <c r="D49" s="37"/>
      <c r="E49" s="37"/>
      <c r="F49" s="37"/>
      <c r="G49" s="37"/>
      <c r="H49" s="37"/>
      <c r="I49" s="37"/>
      <c r="J49" s="37"/>
      <c r="K49" s="37"/>
      <c r="L49" s="53" t="str">
        <f>IF(E11= "","",E11)</f>
        <v>TSK Praha a.s.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0" t="s">
        <v>33</v>
      </c>
      <c r="AJ49" s="37"/>
      <c r="AK49" s="37"/>
      <c r="AL49" s="37"/>
      <c r="AM49" s="336" t="str">
        <f>IF(E17="","",E17)</f>
        <v>SUDOP PRAHA a.s.</v>
      </c>
      <c r="AN49" s="337"/>
      <c r="AO49" s="337"/>
      <c r="AP49" s="337"/>
      <c r="AQ49" s="37"/>
      <c r="AR49" s="40"/>
      <c r="AS49" s="338" t="s">
        <v>56</v>
      </c>
      <c r="AT49" s="339"/>
      <c r="AU49" s="61"/>
      <c r="AV49" s="61"/>
      <c r="AW49" s="61"/>
      <c r="AX49" s="61"/>
      <c r="AY49" s="61"/>
      <c r="AZ49" s="61"/>
      <c r="BA49" s="61"/>
      <c r="BB49" s="61"/>
      <c r="BC49" s="61"/>
      <c r="BD49" s="62"/>
      <c r="BE49" s="35"/>
    </row>
    <row r="50" spans="1:91" s="2" customFormat="1" ht="15.15" customHeight="1">
      <c r="A50" s="35"/>
      <c r="B50" s="36"/>
      <c r="C50" s="30" t="s">
        <v>31</v>
      </c>
      <c r="D50" s="37"/>
      <c r="E50" s="37"/>
      <c r="F50" s="37"/>
      <c r="G50" s="37"/>
      <c r="H50" s="37"/>
      <c r="I50" s="37"/>
      <c r="J50" s="37"/>
      <c r="K50" s="37"/>
      <c r="L50" s="53" t="str">
        <f>IF(E14= "Vyplň údaj","",E14)</f>
        <v/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0" t="s">
        <v>38</v>
      </c>
      <c r="AJ50" s="37"/>
      <c r="AK50" s="37"/>
      <c r="AL50" s="37"/>
      <c r="AM50" s="336" t="str">
        <f>IF(E20="","",E20)</f>
        <v xml:space="preserve"> </v>
      </c>
      <c r="AN50" s="337"/>
      <c r="AO50" s="337"/>
      <c r="AP50" s="337"/>
      <c r="AQ50" s="37"/>
      <c r="AR50" s="40"/>
      <c r="AS50" s="340"/>
      <c r="AT50" s="341"/>
      <c r="AU50" s="63"/>
      <c r="AV50" s="63"/>
      <c r="AW50" s="63"/>
      <c r="AX50" s="63"/>
      <c r="AY50" s="63"/>
      <c r="AZ50" s="63"/>
      <c r="BA50" s="63"/>
      <c r="BB50" s="63"/>
      <c r="BC50" s="63"/>
      <c r="BD50" s="64"/>
      <c r="BE50" s="35"/>
    </row>
    <row r="51" spans="1:91" s="2" customFormat="1" ht="10.8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40"/>
      <c r="AS51" s="342"/>
      <c r="AT51" s="343"/>
      <c r="AU51" s="65"/>
      <c r="AV51" s="65"/>
      <c r="AW51" s="65"/>
      <c r="AX51" s="65"/>
      <c r="AY51" s="65"/>
      <c r="AZ51" s="65"/>
      <c r="BA51" s="65"/>
      <c r="BB51" s="65"/>
      <c r="BC51" s="65"/>
      <c r="BD51" s="66"/>
      <c r="BE51" s="35"/>
    </row>
    <row r="52" spans="1:91" s="2" customFormat="1" ht="29.25" customHeight="1">
      <c r="A52" s="35"/>
      <c r="B52" s="36"/>
      <c r="C52" s="344" t="s">
        <v>57</v>
      </c>
      <c r="D52" s="345"/>
      <c r="E52" s="345"/>
      <c r="F52" s="345"/>
      <c r="G52" s="345"/>
      <c r="H52" s="67"/>
      <c r="I52" s="347" t="s">
        <v>58</v>
      </c>
      <c r="J52" s="345"/>
      <c r="K52" s="345"/>
      <c r="L52" s="345"/>
      <c r="M52" s="345"/>
      <c r="N52" s="345"/>
      <c r="O52" s="345"/>
      <c r="P52" s="345"/>
      <c r="Q52" s="345"/>
      <c r="R52" s="345"/>
      <c r="S52" s="345"/>
      <c r="T52" s="345"/>
      <c r="U52" s="345"/>
      <c r="V52" s="345"/>
      <c r="W52" s="345"/>
      <c r="X52" s="345"/>
      <c r="Y52" s="345"/>
      <c r="Z52" s="345"/>
      <c r="AA52" s="345"/>
      <c r="AB52" s="345"/>
      <c r="AC52" s="345"/>
      <c r="AD52" s="345"/>
      <c r="AE52" s="345"/>
      <c r="AF52" s="345"/>
      <c r="AG52" s="346" t="s">
        <v>59</v>
      </c>
      <c r="AH52" s="345"/>
      <c r="AI52" s="345"/>
      <c r="AJ52" s="345"/>
      <c r="AK52" s="345"/>
      <c r="AL52" s="345"/>
      <c r="AM52" s="345"/>
      <c r="AN52" s="347" t="s">
        <v>60</v>
      </c>
      <c r="AO52" s="345"/>
      <c r="AP52" s="345"/>
      <c r="AQ52" s="68" t="s">
        <v>61</v>
      </c>
      <c r="AR52" s="40"/>
      <c r="AS52" s="69" t="s">
        <v>62</v>
      </c>
      <c r="AT52" s="70" t="s">
        <v>63</v>
      </c>
      <c r="AU52" s="70" t="s">
        <v>64</v>
      </c>
      <c r="AV52" s="70" t="s">
        <v>65</v>
      </c>
      <c r="AW52" s="70" t="s">
        <v>66</v>
      </c>
      <c r="AX52" s="70" t="s">
        <v>67</v>
      </c>
      <c r="AY52" s="70" t="s">
        <v>68</v>
      </c>
      <c r="AZ52" s="70" t="s">
        <v>69</v>
      </c>
      <c r="BA52" s="70" t="s">
        <v>70</v>
      </c>
      <c r="BB52" s="70" t="s">
        <v>71</v>
      </c>
      <c r="BC52" s="70" t="s">
        <v>72</v>
      </c>
      <c r="BD52" s="71" t="s">
        <v>73</v>
      </c>
      <c r="BE52" s="35"/>
    </row>
    <row r="53" spans="1:91" s="2" customFormat="1" ht="10.8" customHeight="1">
      <c r="A53" s="35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40"/>
      <c r="AS53" s="72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4"/>
      <c r="BE53" s="35"/>
    </row>
    <row r="54" spans="1:91" s="6" customFormat="1" ht="32.4" customHeight="1">
      <c r="B54" s="75"/>
      <c r="C54" s="76" t="s">
        <v>74</v>
      </c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351">
        <f>ROUND(SUM(AG55:AG62),2)</f>
        <v>0</v>
      </c>
      <c r="AH54" s="351"/>
      <c r="AI54" s="351"/>
      <c r="AJ54" s="351"/>
      <c r="AK54" s="351"/>
      <c r="AL54" s="351"/>
      <c r="AM54" s="351"/>
      <c r="AN54" s="352">
        <f t="shared" ref="AN54:AN62" si="0">SUM(AG54,AT54)</f>
        <v>0</v>
      </c>
      <c r="AO54" s="352"/>
      <c r="AP54" s="352"/>
      <c r="AQ54" s="79" t="s">
        <v>19</v>
      </c>
      <c r="AR54" s="80"/>
      <c r="AS54" s="81">
        <f>ROUND(SUM(AS55:AS62),2)</f>
        <v>0</v>
      </c>
      <c r="AT54" s="82">
        <f t="shared" ref="AT54:AT62" si="1">ROUND(SUM(AV54:AW54),2)</f>
        <v>0</v>
      </c>
      <c r="AU54" s="83">
        <f>ROUND(SUM(AU55:AU62),5)</f>
        <v>0</v>
      </c>
      <c r="AV54" s="82">
        <f>ROUND(AZ54*L29,2)</f>
        <v>0</v>
      </c>
      <c r="AW54" s="82">
        <f>ROUND(BA54*L30,2)</f>
        <v>0</v>
      </c>
      <c r="AX54" s="82">
        <f>ROUND(BB54*L29,2)</f>
        <v>0</v>
      </c>
      <c r="AY54" s="82">
        <f>ROUND(BC54*L30,2)</f>
        <v>0</v>
      </c>
      <c r="AZ54" s="82">
        <f>ROUND(SUM(AZ55:AZ62),2)</f>
        <v>0</v>
      </c>
      <c r="BA54" s="82">
        <f>ROUND(SUM(BA55:BA62),2)</f>
        <v>0</v>
      </c>
      <c r="BB54" s="82">
        <f>ROUND(SUM(BB55:BB62),2)</f>
        <v>0</v>
      </c>
      <c r="BC54" s="82">
        <f>ROUND(SUM(BC55:BC62),2)</f>
        <v>0</v>
      </c>
      <c r="BD54" s="84">
        <f>ROUND(SUM(BD55:BD62),2)</f>
        <v>0</v>
      </c>
      <c r="BS54" s="85" t="s">
        <v>75</v>
      </c>
      <c r="BT54" s="85" t="s">
        <v>76</v>
      </c>
      <c r="BU54" s="86" t="s">
        <v>77</v>
      </c>
      <c r="BV54" s="85" t="s">
        <v>78</v>
      </c>
      <c r="BW54" s="85" t="s">
        <v>5</v>
      </c>
      <c r="BX54" s="85" t="s">
        <v>79</v>
      </c>
      <c r="CL54" s="85" t="s">
        <v>19</v>
      </c>
    </row>
    <row r="55" spans="1:91" s="7" customFormat="1" ht="16.5" customHeight="1">
      <c r="A55" s="87" t="s">
        <v>80</v>
      </c>
      <c r="B55" s="88"/>
      <c r="C55" s="89"/>
      <c r="D55" s="348" t="s">
        <v>81</v>
      </c>
      <c r="E55" s="348"/>
      <c r="F55" s="348"/>
      <c r="G55" s="348"/>
      <c r="H55" s="348"/>
      <c r="I55" s="90"/>
      <c r="J55" s="348" t="s">
        <v>82</v>
      </c>
      <c r="K55" s="348"/>
      <c r="L55" s="348"/>
      <c r="M55" s="348"/>
      <c r="N55" s="348"/>
      <c r="O55" s="348"/>
      <c r="P55" s="348"/>
      <c r="Q55" s="348"/>
      <c r="R55" s="348"/>
      <c r="S55" s="348"/>
      <c r="T55" s="348"/>
      <c r="U55" s="348"/>
      <c r="V55" s="348"/>
      <c r="W55" s="348"/>
      <c r="X55" s="348"/>
      <c r="Y55" s="348"/>
      <c r="Z55" s="348"/>
      <c r="AA55" s="348"/>
      <c r="AB55" s="348"/>
      <c r="AC55" s="348"/>
      <c r="AD55" s="348"/>
      <c r="AE55" s="348"/>
      <c r="AF55" s="348"/>
      <c r="AG55" s="349">
        <f>'SO 000 - Všeobecný objekt'!J30</f>
        <v>0</v>
      </c>
      <c r="AH55" s="350"/>
      <c r="AI55" s="350"/>
      <c r="AJ55" s="350"/>
      <c r="AK55" s="350"/>
      <c r="AL55" s="350"/>
      <c r="AM55" s="350"/>
      <c r="AN55" s="349">
        <f t="shared" si="0"/>
        <v>0</v>
      </c>
      <c r="AO55" s="350"/>
      <c r="AP55" s="350"/>
      <c r="AQ55" s="91" t="s">
        <v>83</v>
      </c>
      <c r="AR55" s="92"/>
      <c r="AS55" s="93">
        <v>0</v>
      </c>
      <c r="AT55" s="94">
        <f t="shared" si="1"/>
        <v>0</v>
      </c>
      <c r="AU55" s="95">
        <f>'SO 000 - Všeobecný objekt'!P86</f>
        <v>0</v>
      </c>
      <c r="AV55" s="94">
        <f>'SO 000 - Všeobecný objekt'!J33</f>
        <v>0</v>
      </c>
      <c r="AW55" s="94">
        <f>'SO 000 - Všeobecný objekt'!J34</f>
        <v>0</v>
      </c>
      <c r="AX55" s="94">
        <f>'SO 000 - Všeobecný objekt'!J35</f>
        <v>0</v>
      </c>
      <c r="AY55" s="94">
        <f>'SO 000 - Všeobecný objekt'!J36</f>
        <v>0</v>
      </c>
      <c r="AZ55" s="94">
        <f>'SO 000 - Všeobecný objekt'!F33</f>
        <v>0</v>
      </c>
      <c r="BA55" s="94">
        <f>'SO 000 - Všeobecný objekt'!F34</f>
        <v>0</v>
      </c>
      <c r="BB55" s="94">
        <f>'SO 000 - Všeobecný objekt'!F35</f>
        <v>0</v>
      </c>
      <c r="BC55" s="94">
        <f>'SO 000 - Všeobecný objekt'!F36</f>
        <v>0</v>
      </c>
      <c r="BD55" s="96">
        <f>'SO 000 - Všeobecný objekt'!F37</f>
        <v>0</v>
      </c>
      <c r="BT55" s="97" t="s">
        <v>84</v>
      </c>
      <c r="BV55" s="97" t="s">
        <v>78</v>
      </c>
      <c r="BW55" s="97" t="s">
        <v>85</v>
      </c>
      <c r="BX55" s="97" t="s">
        <v>5</v>
      </c>
      <c r="CL55" s="97" t="s">
        <v>19</v>
      </c>
      <c r="CM55" s="97" t="s">
        <v>86</v>
      </c>
    </row>
    <row r="56" spans="1:91" s="7" customFormat="1" ht="16.5" customHeight="1">
      <c r="A56" s="87" t="s">
        <v>80</v>
      </c>
      <c r="B56" s="88"/>
      <c r="C56" s="89"/>
      <c r="D56" s="348" t="s">
        <v>87</v>
      </c>
      <c r="E56" s="348"/>
      <c r="F56" s="348"/>
      <c r="G56" s="348"/>
      <c r="H56" s="348"/>
      <c r="I56" s="90"/>
      <c r="J56" s="348" t="s">
        <v>88</v>
      </c>
      <c r="K56" s="348"/>
      <c r="L56" s="348"/>
      <c r="M56" s="348"/>
      <c r="N56" s="348"/>
      <c r="O56" s="348"/>
      <c r="P56" s="348"/>
      <c r="Q56" s="348"/>
      <c r="R56" s="348"/>
      <c r="S56" s="348"/>
      <c r="T56" s="348"/>
      <c r="U56" s="348"/>
      <c r="V56" s="348"/>
      <c r="W56" s="348"/>
      <c r="X56" s="348"/>
      <c r="Y56" s="348"/>
      <c r="Z56" s="348"/>
      <c r="AA56" s="348"/>
      <c r="AB56" s="348"/>
      <c r="AC56" s="348"/>
      <c r="AD56" s="348"/>
      <c r="AE56" s="348"/>
      <c r="AF56" s="348"/>
      <c r="AG56" s="349">
        <f>'SO 101 - Tramvajová točna...'!J30</f>
        <v>0</v>
      </c>
      <c r="AH56" s="350"/>
      <c r="AI56" s="350"/>
      <c r="AJ56" s="350"/>
      <c r="AK56" s="350"/>
      <c r="AL56" s="350"/>
      <c r="AM56" s="350"/>
      <c r="AN56" s="349">
        <f t="shared" si="0"/>
        <v>0</v>
      </c>
      <c r="AO56" s="350"/>
      <c r="AP56" s="350"/>
      <c r="AQ56" s="91" t="s">
        <v>83</v>
      </c>
      <c r="AR56" s="92"/>
      <c r="AS56" s="93">
        <v>0</v>
      </c>
      <c r="AT56" s="94">
        <f t="shared" si="1"/>
        <v>0</v>
      </c>
      <c r="AU56" s="95">
        <f>'SO 101 - Tramvajová točna...'!P85</f>
        <v>0</v>
      </c>
      <c r="AV56" s="94">
        <f>'SO 101 - Tramvajová točna...'!J33</f>
        <v>0</v>
      </c>
      <c r="AW56" s="94">
        <f>'SO 101 - Tramvajová točna...'!J34</f>
        <v>0</v>
      </c>
      <c r="AX56" s="94">
        <f>'SO 101 - Tramvajová točna...'!J35</f>
        <v>0</v>
      </c>
      <c r="AY56" s="94">
        <f>'SO 101 - Tramvajová točna...'!J36</f>
        <v>0</v>
      </c>
      <c r="AZ56" s="94">
        <f>'SO 101 - Tramvajová točna...'!F33</f>
        <v>0</v>
      </c>
      <c r="BA56" s="94">
        <f>'SO 101 - Tramvajová točna...'!F34</f>
        <v>0</v>
      </c>
      <c r="BB56" s="94">
        <f>'SO 101 - Tramvajová točna...'!F35</f>
        <v>0</v>
      </c>
      <c r="BC56" s="94">
        <f>'SO 101 - Tramvajová točna...'!F36</f>
        <v>0</v>
      </c>
      <c r="BD56" s="96">
        <f>'SO 101 - Tramvajová točna...'!F37</f>
        <v>0</v>
      </c>
      <c r="BT56" s="97" t="s">
        <v>84</v>
      </c>
      <c r="BV56" s="97" t="s">
        <v>78</v>
      </c>
      <c r="BW56" s="97" t="s">
        <v>89</v>
      </c>
      <c r="BX56" s="97" t="s">
        <v>5</v>
      </c>
      <c r="CL56" s="97" t="s">
        <v>19</v>
      </c>
      <c r="CM56" s="97" t="s">
        <v>86</v>
      </c>
    </row>
    <row r="57" spans="1:91" s="7" customFormat="1" ht="16.5" customHeight="1">
      <c r="A57" s="87" t="s">
        <v>80</v>
      </c>
      <c r="B57" s="88"/>
      <c r="C57" s="89"/>
      <c r="D57" s="348" t="s">
        <v>90</v>
      </c>
      <c r="E57" s="348"/>
      <c r="F57" s="348"/>
      <c r="G57" s="348"/>
      <c r="H57" s="348"/>
      <c r="I57" s="90"/>
      <c r="J57" s="348" t="s">
        <v>91</v>
      </c>
      <c r="K57" s="348"/>
      <c r="L57" s="348"/>
      <c r="M57" s="348"/>
      <c r="N57" s="348"/>
      <c r="O57" s="348"/>
      <c r="P57" s="348"/>
      <c r="Q57" s="348"/>
      <c r="R57" s="348"/>
      <c r="S57" s="348"/>
      <c r="T57" s="348"/>
      <c r="U57" s="348"/>
      <c r="V57" s="348"/>
      <c r="W57" s="348"/>
      <c r="X57" s="348"/>
      <c r="Y57" s="348"/>
      <c r="Z57" s="348"/>
      <c r="AA57" s="348"/>
      <c r="AB57" s="348"/>
      <c r="AC57" s="348"/>
      <c r="AD57" s="348"/>
      <c r="AE57" s="348"/>
      <c r="AF57" s="348"/>
      <c r="AG57" s="349">
        <f>'SO 102 - Zastávka MHD'!J30</f>
        <v>0</v>
      </c>
      <c r="AH57" s="350"/>
      <c r="AI57" s="350"/>
      <c r="AJ57" s="350"/>
      <c r="AK57" s="350"/>
      <c r="AL57" s="350"/>
      <c r="AM57" s="350"/>
      <c r="AN57" s="349">
        <f t="shared" si="0"/>
        <v>0</v>
      </c>
      <c r="AO57" s="350"/>
      <c r="AP57" s="350"/>
      <c r="AQ57" s="91" t="s">
        <v>83</v>
      </c>
      <c r="AR57" s="92"/>
      <c r="AS57" s="93">
        <v>0</v>
      </c>
      <c r="AT57" s="94">
        <f t="shared" si="1"/>
        <v>0</v>
      </c>
      <c r="AU57" s="95">
        <f>'SO 102 - Zastávka MHD'!P85</f>
        <v>0</v>
      </c>
      <c r="AV57" s="94">
        <f>'SO 102 - Zastávka MHD'!J33</f>
        <v>0</v>
      </c>
      <c r="AW57" s="94">
        <f>'SO 102 - Zastávka MHD'!J34</f>
        <v>0</v>
      </c>
      <c r="AX57" s="94">
        <f>'SO 102 - Zastávka MHD'!J35</f>
        <v>0</v>
      </c>
      <c r="AY57" s="94">
        <f>'SO 102 - Zastávka MHD'!J36</f>
        <v>0</v>
      </c>
      <c r="AZ57" s="94">
        <f>'SO 102 - Zastávka MHD'!F33</f>
        <v>0</v>
      </c>
      <c r="BA57" s="94">
        <f>'SO 102 - Zastávka MHD'!F34</f>
        <v>0</v>
      </c>
      <c r="BB57" s="94">
        <f>'SO 102 - Zastávka MHD'!F35</f>
        <v>0</v>
      </c>
      <c r="BC57" s="94">
        <f>'SO 102 - Zastávka MHD'!F36</f>
        <v>0</v>
      </c>
      <c r="BD57" s="96">
        <f>'SO 102 - Zastávka MHD'!F37</f>
        <v>0</v>
      </c>
      <c r="BT57" s="97" t="s">
        <v>84</v>
      </c>
      <c r="BV57" s="97" t="s">
        <v>78</v>
      </c>
      <c r="BW57" s="97" t="s">
        <v>92</v>
      </c>
      <c r="BX57" s="97" t="s">
        <v>5</v>
      </c>
      <c r="CL57" s="97" t="s">
        <v>19</v>
      </c>
      <c r="CM57" s="97" t="s">
        <v>86</v>
      </c>
    </row>
    <row r="58" spans="1:91" s="7" customFormat="1" ht="16.5" customHeight="1">
      <c r="A58" s="87" t="s">
        <v>80</v>
      </c>
      <c r="B58" s="88"/>
      <c r="C58" s="89"/>
      <c r="D58" s="348" t="s">
        <v>93</v>
      </c>
      <c r="E58" s="348"/>
      <c r="F58" s="348"/>
      <c r="G58" s="348"/>
      <c r="H58" s="348"/>
      <c r="I58" s="90"/>
      <c r="J58" s="348" t="s">
        <v>94</v>
      </c>
      <c r="K58" s="348"/>
      <c r="L58" s="348"/>
      <c r="M58" s="348"/>
      <c r="N58" s="348"/>
      <c r="O58" s="348"/>
      <c r="P58" s="348"/>
      <c r="Q58" s="348"/>
      <c r="R58" s="348"/>
      <c r="S58" s="348"/>
      <c r="T58" s="348"/>
      <c r="U58" s="348"/>
      <c r="V58" s="348"/>
      <c r="W58" s="348"/>
      <c r="X58" s="348"/>
      <c r="Y58" s="348"/>
      <c r="Z58" s="348"/>
      <c r="AA58" s="348"/>
      <c r="AB58" s="348"/>
      <c r="AC58" s="348"/>
      <c r="AD58" s="348"/>
      <c r="AE58" s="348"/>
      <c r="AF58" s="348"/>
      <c r="AG58" s="349">
        <f>'SO 120 - Dopravní značení'!J30</f>
        <v>0</v>
      </c>
      <c r="AH58" s="350"/>
      <c r="AI58" s="350"/>
      <c r="AJ58" s="350"/>
      <c r="AK58" s="350"/>
      <c r="AL58" s="350"/>
      <c r="AM58" s="350"/>
      <c r="AN58" s="349">
        <f t="shared" si="0"/>
        <v>0</v>
      </c>
      <c r="AO58" s="350"/>
      <c r="AP58" s="350"/>
      <c r="AQ58" s="91" t="s">
        <v>83</v>
      </c>
      <c r="AR58" s="92"/>
      <c r="AS58" s="93">
        <v>0</v>
      </c>
      <c r="AT58" s="94">
        <f t="shared" si="1"/>
        <v>0</v>
      </c>
      <c r="AU58" s="95">
        <f>'SO 120 - Dopravní značení'!P82</f>
        <v>0</v>
      </c>
      <c r="AV58" s="94">
        <f>'SO 120 - Dopravní značení'!J33</f>
        <v>0</v>
      </c>
      <c r="AW58" s="94">
        <f>'SO 120 - Dopravní značení'!J34</f>
        <v>0</v>
      </c>
      <c r="AX58" s="94">
        <f>'SO 120 - Dopravní značení'!J35</f>
        <v>0</v>
      </c>
      <c r="AY58" s="94">
        <f>'SO 120 - Dopravní značení'!J36</f>
        <v>0</v>
      </c>
      <c r="AZ58" s="94">
        <f>'SO 120 - Dopravní značení'!F33</f>
        <v>0</v>
      </c>
      <c r="BA58" s="94">
        <f>'SO 120 - Dopravní značení'!F34</f>
        <v>0</v>
      </c>
      <c r="BB58" s="94">
        <f>'SO 120 - Dopravní značení'!F35</f>
        <v>0</v>
      </c>
      <c r="BC58" s="94">
        <f>'SO 120 - Dopravní značení'!F36</f>
        <v>0</v>
      </c>
      <c r="BD58" s="96">
        <f>'SO 120 - Dopravní značení'!F37</f>
        <v>0</v>
      </c>
      <c r="BT58" s="97" t="s">
        <v>84</v>
      </c>
      <c r="BV58" s="97" t="s">
        <v>78</v>
      </c>
      <c r="BW58" s="97" t="s">
        <v>95</v>
      </c>
      <c r="BX58" s="97" t="s">
        <v>5</v>
      </c>
      <c r="CL58" s="97" t="s">
        <v>19</v>
      </c>
      <c r="CM58" s="97" t="s">
        <v>86</v>
      </c>
    </row>
    <row r="59" spans="1:91" s="7" customFormat="1" ht="16.5" customHeight="1">
      <c r="A59" s="87" t="s">
        <v>80</v>
      </c>
      <c r="B59" s="88"/>
      <c r="C59" s="89"/>
      <c r="D59" s="348" t="s">
        <v>96</v>
      </c>
      <c r="E59" s="348"/>
      <c r="F59" s="348"/>
      <c r="G59" s="348"/>
      <c r="H59" s="348"/>
      <c r="I59" s="90"/>
      <c r="J59" s="348" t="s">
        <v>97</v>
      </c>
      <c r="K59" s="348"/>
      <c r="L59" s="348"/>
      <c r="M59" s="348"/>
      <c r="N59" s="348"/>
      <c r="O59" s="348"/>
      <c r="P59" s="348"/>
      <c r="Q59" s="348"/>
      <c r="R59" s="348"/>
      <c r="S59" s="348"/>
      <c r="T59" s="348"/>
      <c r="U59" s="348"/>
      <c r="V59" s="348"/>
      <c r="W59" s="348"/>
      <c r="X59" s="348"/>
      <c r="Y59" s="348"/>
      <c r="Z59" s="348"/>
      <c r="AA59" s="348"/>
      <c r="AB59" s="348"/>
      <c r="AC59" s="348"/>
      <c r="AD59" s="348"/>
      <c r="AE59" s="348"/>
      <c r="AF59" s="348"/>
      <c r="AG59" s="349">
        <f>'SO 150 - DIO'!J30</f>
        <v>0</v>
      </c>
      <c r="AH59" s="350"/>
      <c r="AI59" s="350"/>
      <c r="AJ59" s="350"/>
      <c r="AK59" s="350"/>
      <c r="AL59" s="350"/>
      <c r="AM59" s="350"/>
      <c r="AN59" s="349">
        <f t="shared" si="0"/>
        <v>0</v>
      </c>
      <c r="AO59" s="350"/>
      <c r="AP59" s="350"/>
      <c r="AQ59" s="91" t="s">
        <v>83</v>
      </c>
      <c r="AR59" s="92"/>
      <c r="AS59" s="93">
        <v>0</v>
      </c>
      <c r="AT59" s="94">
        <f t="shared" si="1"/>
        <v>0</v>
      </c>
      <c r="AU59" s="95">
        <f>'SO 150 - DIO'!P81</f>
        <v>0</v>
      </c>
      <c r="AV59" s="94">
        <f>'SO 150 - DIO'!J33</f>
        <v>0</v>
      </c>
      <c r="AW59" s="94">
        <f>'SO 150 - DIO'!J34</f>
        <v>0</v>
      </c>
      <c r="AX59" s="94">
        <f>'SO 150 - DIO'!J35</f>
        <v>0</v>
      </c>
      <c r="AY59" s="94">
        <f>'SO 150 - DIO'!J36</f>
        <v>0</v>
      </c>
      <c r="AZ59" s="94">
        <f>'SO 150 - DIO'!F33</f>
        <v>0</v>
      </c>
      <c r="BA59" s="94">
        <f>'SO 150 - DIO'!F34</f>
        <v>0</v>
      </c>
      <c r="BB59" s="94">
        <f>'SO 150 - DIO'!F35</f>
        <v>0</v>
      </c>
      <c r="BC59" s="94">
        <f>'SO 150 - DIO'!F36</f>
        <v>0</v>
      </c>
      <c r="BD59" s="96">
        <f>'SO 150 - DIO'!F37</f>
        <v>0</v>
      </c>
      <c r="BT59" s="97" t="s">
        <v>84</v>
      </c>
      <c r="BV59" s="97" t="s">
        <v>78</v>
      </c>
      <c r="BW59" s="97" t="s">
        <v>98</v>
      </c>
      <c r="BX59" s="97" t="s">
        <v>5</v>
      </c>
      <c r="CL59" s="97" t="s">
        <v>19</v>
      </c>
      <c r="CM59" s="97" t="s">
        <v>86</v>
      </c>
    </row>
    <row r="60" spans="1:91" s="7" customFormat="1" ht="16.5" customHeight="1">
      <c r="A60" s="87" t="s">
        <v>80</v>
      </c>
      <c r="B60" s="88"/>
      <c r="C60" s="89"/>
      <c r="D60" s="348" t="s">
        <v>99</v>
      </c>
      <c r="E60" s="348"/>
      <c r="F60" s="348"/>
      <c r="G60" s="348"/>
      <c r="H60" s="348"/>
      <c r="I60" s="90"/>
      <c r="J60" s="348" t="s">
        <v>100</v>
      </c>
      <c r="K60" s="348"/>
      <c r="L60" s="348"/>
      <c r="M60" s="348"/>
      <c r="N60" s="348"/>
      <c r="O60" s="348"/>
      <c r="P60" s="348"/>
      <c r="Q60" s="348"/>
      <c r="R60" s="348"/>
      <c r="S60" s="348"/>
      <c r="T60" s="348"/>
      <c r="U60" s="348"/>
      <c r="V60" s="348"/>
      <c r="W60" s="348"/>
      <c r="X60" s="348"/>
      <c r="Y60" s="348"/>
      <c r="Z60" s="348"/>
      <c r="AA60" s="348"/>
      <c r="AB60" s="348"/>
      <c r="AC60" s="348"/>
      <c r="AD60" s="348"/>
      <c r="AE60" s="348"/>
      <c r="AF60" s="348"/>
      <c r="AG60" s="349">
        <f>'SO 201 - Opěrná zeď'!J30</f>
        <v>0</v>
      </c>
      <c r="AH60" s="350"/>
      <c r="AI60" s="350"/>
      <c r="AJ60" s="350"/>
      <c r="AK60" s="350"/>
      <c r="AL60" s="350"/>
      <c r="AM60" s="350"/>
      <c r="AN60" s="349">
        <f t="shared" si="0"/>
        <v>0</v>
      </c>
      <c r="AO60" s="350"/>
      <c r="AP60" s="350"/>
      <c r="AQ60" s="91" t="s">
        <v>83</v>
      </c>
      <c r="AR60" s="92"/>
      <c r="AS60" s="93">
        <v>0</v>
      </c>
      <c r="AT60" s="94">
        <f t="shared" si="1"/>
        <v>0</v>
      </c>
      <c r="AU60" s="95">
        <f>'SO 201 - Opěrná zeď'!P86</f>
        <v>0</v>
      </c>
      <c r="AV60" s="94">
        <f>'SO 201 - Opěrná zeď'!J33</f>
        <v>0</v>
      </c>
      <c r="AW60" s="94">
        <f>'SO 201 - Opěrná zeď'!J34</f>
        <v>0</v>
      </c>
      <c r="AX60" s="94">
        <f>'SO 201 - Opěrná zeď'!J35</f>
        <v>0</v>
      </c>
      <c r="AY60" s="94">
        <f>'SO 201 - Opěrná zeď'!J36</f>
        <v>0</v>
      </c>
      <c r="AZ60" s="94">
        <f>'SO 201 - Opěrná zeď'!F33</f>
        <v>0</v>
      </c>
      <c r="BA60" s="94">
        <f>'SO 201 - Opěrná zeď'!F34</f>
        <v>0</v>
      </c>
      <c r="BB60" s="94">
        <f>'SO 201 - Opěrná zeď'!F35</f>
        <v>0</v>
      </c>
      <c r="BC60" s="94">
        <f>'SO 201 - Opěrná zeď'!F36</f>
        <v>0</v>
      </c>
      <c r="BD60" s="96">
        <f>'SO 201 - Opěrná zeď'!F37</f>
        <v>0</v>
      </c>
      <c r="BT60" s="97" t="s">
        <v>84</v>
      </c>
      <c r="BV60" s="97" t="s">
        <v>78</v>
      </c>
      <c r="BW60" s="97" t="s">
        <v>101</v>
      </c>
      <c r="BX60" s="97" t="s">
        <v>5</v>
      </c>
      <c r="CL60" s="97" t="s">
        <v>19</v>
      </c>
      <c r="CM60" s="97" t="s">
        <v>86</v>
      </c>
    </row>
    <row r="61" spans="1:91" s="7" customFormat="1" ht="16.5" customHeight="1">
      <c r="A61" s="87" t="s">
        <v>80</v>
      </c>
      <c r="B61" s="88"/>
      <c r="C61" s="89"/>
      <c r="D61" s="348" t="s">
        <v>102</v>
      </c>
      <c r="E61" s="348"/>
      <c r="F61" s="348"/>
      <c r="G61" s="348"/>
      <c r="H61" s="348"/>
      <c r="I61" s="90"/>
      <c r="J61" s="348" t="s">
        <v>103</v>
      </c>
      <c r="K61" s="348"/>
      <c r="L61" s="348"/>
      <c r="M61" s="348"/>
      <c r="N61" s="348"/>
      <c r="O61" s="348"/>
      <c r="P61" s="348"/>
      <c r="Q61" s="348"/>
      <c r="R61" s="348"/>
      <c r="S61" s="348"/>
      <c r="T61" s="348"/>
      <c r="U61" s="348"/>
      <c r="V61" s="348"/>
      <c r="W61" s="348"/>
      <c r="X61" s="348"/>
      <c r="Y61" s="348"/>
      <c r="Z61" s="348"/>
      <c r="AA61" s="348"/>
      <c r="AB61" s="348"/>
      <c r="AC61" s="348"/>
      <c r="AD61" s="348"/>
      <c r="AE61" s="348"/>
      <c r="AF61" s="348"/>
      <c r="AG61" s="349">
        <f>'SO 401 - Veřejné osvětlení'!J30</f>
        <v>0</v>
      </c>
      <c r="AH61" s="350"/>
      <c r="AI61" s="350"/>
      <c r="AJ61" s="350"/>
      <c r="AK61" s="350"/>
      <c r="AL61" s="350"/>
      <c r="AM61" s="350"/>
      <c r="AN61" s="349">
        <f t="shared" si="0"/>
        <v>0</v>
      </c>
      <c r="AO61" s="350"/>
      <c r="AP61" s="350"/>
      <c r="AQ61" s="91" t="s">
        <v>83</v>
      </c>
      <c r="AR61" s="92"/>
      <c r="AS61" s="93">
        <v>0</v>
      </c>
      <c r="AT61" s="94">
        <f t="shared" si="1"/>
        <v>0</v>
      </c>
      <c r="AU61" s="95">
        <f>'SO 401 - Veřejné osvětlení'!P89</f>
        <v>0</v>
      </c>
      <c r="AV61" s="94">
        <f>'SO 401 - Veřejné osvětlení'!J33</f>
        <v>0</v>
      </c>
      <c r="AW61" s="94">
        <f>'SO 401 - Veřejné osvětlení'!J34</f>
        <v>0</v>
      </c>
      <c r="AX61" s="94">
        <f>'SO 401 - Veřejné osvětlení'!J35</f>
        <v>0</v>
      </c>
      <c r="AY61" s="94">
        <f>'SO 401 - Veřejné osvětlení'!J36</f>
        <v>0</v>
      </c>
      <c r="AZ61" s="94">
        <f>'SO 401 - Veřejné osvětlení'!F33</f>
        <v>0</v>
      </c>
      <c r="BA61" s="94">
        <f>'SO 401 - Veřejné osvětlení'!F34</f>
        <v>0</v>
      </c>
      <c r="BB61" s="94">
        <f>'SO 401 - Veřejné osvětlení'!F35</f>
        <v>0</v>
      </c>
      <c r="BC61" s="94">
        <f>'SO 401 - Veřejné osvětlení'!F36</f>
        <v>0</v>
      </c>
      <c r="BD61" s="96">
        <f>'SO 401 - Veřejné osvětlení'!F37</f>
        <v>0</v>
      </c>
      <c r="BT61" s="97" t="s">
        <v>84</v>
      </c>
      <c r="BV61" s="97" t="s">
        <v>78</v>
      </c>
      <c r="BW61" s="97" t="s">
        <v>104</v>
      </c>
      <c r="BX61" s="97" t="s">
        <v>5</v>
      </c>
      <c r="CL61" s="97" t="s">
        <v>19</v>
      </c>
      <c r="CM61" s="97" t="s">
        <v>86</v>
      </c>
    </row>
    <row r="62" spans="1:91" s="7" customFormat="1" ht="16.5" customHeight="1">
      <c r="A62" s="87" t="s">
        <v>80</v>
      </c>
      <c r="B62" s="88"/>
      <c r="C62" s="89"/>
      <c r="D62" s="348" t="s">
        <v>105</v>
      </c>
      <c r="E62" s="348"/>
      <c r="F62" s="348"/>
      <c r="G62" s="348"/>
      <c r="H62" s="348"/>
      <c r="I62" s="90"/>
      <c r="J62" s="348" t="s">
        <v>106</v>
      </c>
      <c r="K62" s="348"/>
      <c r="L62" s="348"/>
      <c r="M62" s="348"/>
      <c r="N62" s="348"/>
      <c r="O62" s="348"/>
      <c r="P62" s="348"/>
      <c r="Q62" s="348"/>
      <c r="R62" s="348"/>
      <c r="S62" s="348"/>
      <c r="T62" s="348"/>
      <c r="U62" s="348"/>
      <c r="V62" s="348"/>
      <c r="W62" s="348"/>
      <c r="X62" s="348"/>
      <c r="Y62" s="348"/>
      <c r="Z62" s="348"/>
      <c r="AA62" s="348"/>
      <c r="AB62" s="348"/>
      <c r="AC62" s="348"/>
      <c r="AD62" s="348"/>
      <c r="AE62" s="348"/>
      <c r="AF62" s="348"/>
      <c r="AG62" s="349">
        <f>'SO 651 - Trakční vedení t...'!J30</f>
        <v>0</v>
      </c>
      <c r="AH62" s="350"/>
      <c r="AI62" s="350"/>
      <c r="AJ62" s="350"/>
      <c r="AK62" s="350"/>
      <c r="AL62" s="350"/>
      <c r="AM62" s="350"/>
      <c r="AN62" s="349">
        <f t="shared" si="0"/>
        <v>0</v>
      </c>
      <c r="AO62" s="350"/>
      <c r="AP62" s="350"/>
      <c r="AQ62" s="91" t="s">
        <v>83</v>
      </c>
      <c r="AR62" s="92"/>
      <c r="AS62" s="98">
        <v>0</v>
      </c>
      <c r="AT62" s="99">
        <f t="shared" si="1"/>
        <v>0</v>
      </c>
      <c r="AU62" s="100">
        <f>'SO 651 - Trakční vedení t...'!P84</f>
        <v>0</v>
      </c>
      <c r="AV62" s="99">
        <f>'SO 651 - Trakční vedení t...'!J33</f>
        <v>0</v>
      </c>
      <c r="AW62" s="99">
        <f>'SO 651 - Trakční vedení t...'!J34</f>
        <v>0</v>
      </c>
      <c r="AX62" s="99">
        <f>'SO 651 - Trakční vedení t...'!J35</f>
        <v>0</v>
      </c>
      <c r="AY62" s="99">
        <f>'SO 651 - Trakční vedení t...'!J36</f>
        <v>0</v>
      </c>
      <c r="AZ62" s="99">
        <f>'SO 651 - Trakční vedení t...'!F33</f>
        <v>0</v>
      </c>
      <c r="BA62" s="99">
        <f>'SO 651 - Trakční vedení t...'!F34</f>
        <v>0</v>
      </c>
      <c r="BB62" s="99">
        <f>'SO 651 - Trakční vedení t...'!F35</f>
        <v>0</v>
      </c>
      <c r="BC62" s="99">
        <f>'SO 651 - Trakční vedení t...'!F36</f>
        <v>0</v>
      </c>
      <c r="BD62" s="101">
        <f>'SO 651 - Trakční vedení t...'!F37</f>
        <v>0</v>
      </c>
      <c r="BT62" s="97" t="s">
        <v>84</v>
      </c>
      <c r="BV62" s="97" t="s">
        <v>78</v>
      </c>
      <c r="BW62" s="97" t="s">
        <v>107</v>
      </c>
      <c r="BX62" s="97" t="s">
        <v>5</v>
      </c>
      <c r="CL62" s="97" t="s">
        <v>19</v>
      </c>
      <c r="CM62" s="97" t="s">
        <v>86</v>
      </c>
    </row>
    <row r="63" spans="1:91" s="2" customFormat="1" ht="30" customHeight="1">
      <c r="A63" s="35"/>
      <c r="B63" s="36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40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91" s="2" customFormat="1" ht="6.9" customHeight="1">
      <c r="A64" s="35"/>
      <c r="B64" s="48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0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</sheetData>
  <sheetProtection algorithmName="SHA-512" hashValue="kQg1qySoLv3/rVRXQtu6+Q/ziwsyBolcvkEY80g/9HXM/a+YeiDYsmMF5v1MwaFIIohz0e0gKlVlQFAGkJwxnA==" saltValue="7LOFTDHiQkZXz49VNnTrzxKqxbfF+RMYwD8w39jsuRfA2698EJFY4CmsZpj02RZWJ7Sx4I415GcGUSuyLvW98w==" spinCount="100000" sheet="1" objects="1" scenarios="1" formatColumns="0" formatRows="0"/>
  <mergeCells count="70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62:AP62"/>
    <mergeCell ref="AG62:AM62"/>
    <mergeCell ref="D62:H62"/>
    <mergeCell ref="J62:AF62"/>
    <mergeCell ref="AG54:AM54"/>
    <mergeCell ref="AN54:AP54"/>
    <mergeCell ref="AN60:AP60"/>
    <mergeCell ref="AG60:AM60"/>
    <mergeCell ref="D60:H60"/>
    <mergeCell ref="J60:AF60"/>
    <mergeCell ref="AN61:AP61"/>
    <mergeCell ref="AG61:AM61"/>
    <mergeCell ref="D61:H61"/>
    <mergeCell ref="J61:AF61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L45:AO45"/>
    <mergeCell ref="AM47:AN47"/>
    <mergeCell ref="AM49:AP49"/>
    <mergeCell ref="AS49:AT51"/>
    <mergeCell ref="AM50:AP50"/>
  </mergeCells>
  <hyperlinks>
    <hyperlink ref="A55" location="'SO 000 - Všeobecný objekt'!C2" display="/" xr:uid="{00000000-0004-0000-0000-000000000000}"/>
    <hyperlink ref="A56" location="'SO 101 - Tramvajová točna...'!C2" display="/" xr:uid="{00000000-0004-0000-0000-000001000000}"/>
    <hyperlink ref="A57" location="'SO 102 - Zastávka MHD'!C2" display="/" xr:uid="{00000000-0004-0000-0000-000002000000}"/>
    <hyperlink ref="A58" location="'SO 120 - Dopravní značení'!C2" display="/" xr:uid="{00000000-0004-0000-0000-000003000000}"/>
    <hyperlink ref="A59" location="'SO 150 - DIO'!C2" display="/" xr:uid="{00000000-0004-0000-0000-000004000000}"/>
    <hyperlink ref="A60" location="'SO 201 - Opěrná zeď'!C2" display="/" xr:uid="{00000000-0004-0000-0000-000005000000}"/>
    <hyperlink ref="A61" location="'SO 401 - Veřejné osvětlení'!C2" display="/" xr:uid="{00000000-0004-0000-0000-000006000000}"/>
    <hyperlink ref="A62" location="'SO 651 - Trakční vedení t...'!C2" display="/" xr:uid="{00000000-0004-0000-0000-000007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218"/>
  <sheetViews>
    <sheetView showGridLines="0" zoomScale="110" zoomScaleNormal="110" workbookViewId="0"/>
  </sheetViews>
  <sheetFormatPr defaultRowHeight="14.4"/>
  <cols>
    <col min="1" max="1" width="8.28515625" style="255" customWidth="1"/>
    <col min="2" max="2" width="1.7109375" style="255" customWidth="1"/>
    <col min="3" max="4" width="5" style="255" customWidth="1"/>
    <col min="5" max="5" width="11.7109375" style="255" customWidth="1"/>
    <col min="6" max="6" width="9.140625" style="255" customWidth="1"/>
    <col min="7" max="7" width="5" style="255" customWidth="1"/>
    <col min="8" max="8" width="77.85546875" style="255" customWidth="1"/>
    <col min="9" max="10" width="20" style="255" customWidth="1"/>
    <col min="11" max="11" width="1.7109375" style="255" customWidth="1"/>
  </cols>
  <sheetData>
    <row r="1" spans="2:11" s="1" customFormat="1" ht="37.5" customHeight="1"/>
    <row r="2" spans="2:11" s="1" customFormat="1" ht="7.5" customHeight="1">
      <c r="B2" s="256"/>
      <c r="C2" s="257"/>
      <c r="D2" s="257"/>
      <c r="E2" s="257"/>
      <c r="F2" s="257"/>
      <c r="G2" s="257"/>
      <c r="H2" s="257"/>
      <c r="I2" s="257"/>
      <c r="J2" s="257"/>
      <c r="K2" s="258"/>
    </row>
    <row r="3" spans="2:11" s="16" customFormat="1" ht="45" customHeight="1">
      <c r="B3" s="259"/>
      <c r="C3" s="384" t="s">
        <v>1053</v>
      </c>
      <c r="D3" s="384"/>
      <c r="E3" s="384"/>
      <c r="F3" s="384"/>
      <c r="G3" s="384"/>
      <c r="H3" s="384"/>
      <c r="I3" s="384"/>
      <c r="J3" s="384"/>
      <c r="K3" s="260"/>
    </row>
    <row r="4" spans="2:11" s="1" customFormat="1" ht="25.5" customHeight="1">
      <c r="B4" s="261"/>
      <c r="C4" s="389" t="s">
        <v>1054</v>
      </c>
      <c r="D4" s="389"/>
      <c r="E4" s="389"/>
      <c r="F4" s="389"/>
      <c r="G4" s="389"/>
      <c r="H4" s="389"/>
      <c r="I4" s="389"/>
      <c r="J4" s="389"/>
      <c r="K4" s="262"/>
    </row>
    <row r="5" spans="2:11" s="1" customFormat="1" ht="5.25" customHeight="1">
      <c r="B5" s="261"/>
      <c r="C5" s="263"/>
      <c r="D5" s="263"/>
      <c r="E5" s="263"/>
      <c r="F5" s="263"/>
      <c r="G5" s="263"/>
      <c r="H5" s="263"/>
      <c r="I5" s="263"/>
      <c r="J5" s="263"/>
      <c r="K5" s="262"/>
    </row>
    <row r="6" spans="2:11" s="1" customFormat="1" ht="15" customHeight="1">
      <c r="B6" s="261"/>
      <c r="C6" s="388" t="s">
        <v>1055</v>
      </c>
      <c r="D6" s="388"/>
      <c r="E6" s="388"/>
      <c r="F6" s="388"/>
      <c r="G6" s="388"/>
      <c r="H6" s="388"/>
      <c r="I6" s="388"/>
      <c r="J6" s="388"/>
      <c r="K6" s="262"/>
    </row>
    <row r="7" spans="2:11" s="1" customFormat="1" ht="15" customHeight="1">
      <c r="B7" s="265"/>
      <c r="C7" s="388" t="s">
        <v>1056</v>
      </c>
      <c r="D7" s="388"/>
      <c r="E7" s="388"/>
      <c r="F7" s="388"/>
      <c r="G7" s="388"/>
      <c r="H7" s="388"/>
      <c r="I7" s="388"/>
      <c r="J7" s="388"/>
      <c r="K7" s="262"/>
    </row>
    <row r="8" spans="2:11" s="1" customFormat="1" ht="12.75" customHeight="1">
      <c r="B8" s="265"/>
      <c r="C8" s="264"/>
      <c r="D8" s="264"/>
      <c r="E8" s="264"/>
      <c r="F8" s="264"/>
      <c r="G8" s="264"/>
      <c r="H8" s="264"/>
      <c r="I8" s="264"/>
      <c r="J8" s="264"/>
      <c r="K8" s="262"/>
    </row>
    <row r="9" spans="2:11" s="1" customFormat="1" ht="15" customHeight="1">
      <c r="B9" s="265"/>
      <c r="C9" s="388" t="s">
        <v>1057</v>
      </c>
      <c r="D9" s="388"/>
      <c r="E9" s="388"/>
      <c r="F9" s="388"/>
      <c r="G9" s="388"/>
      <c r="H9" s="388"/>
      <c r="I9" s="388"/>
      <c r="J9" s="388"/>
      <c r="K9" s="262"/>
    </row>
    <row r="10" spans="2:11" s="1" customFormat="1" ht="15" customHeight="1">
      <c r="B10" s="265"/>
      <c r="C10" s="264"/>
      <c r="D10" s="388" t="s">
        <v>1058</v>
      </c>
      <c r="E10" s="388"/>
      <c r="F10" s="388"/>
      <c r="G10" s="388"/>
      <c r="H10" s="388"/>
      <c r="I10" s="388"/>
      <c r="J10" s="388"/>
      <c r="K10" s="262"/>
    </row>
    <row r="11" spans="2:11" s="1" customFormat="1" ht="15" customHeight="1">
      <c r="B11" s="265"/>
      <c r="C11" s="266"/>
      <c r="D11" s="388" t="s">
        <v>1059</v>
      </c>
      <c r="E11" s="388"/>
      <c r="F11" s="388"/>
      <c r="G11" s="388"/>
      <c r="H11" s="388"/>
      <c r="I11" s="388"/>
      <c r="J11" s="388"/>
      <c r="K11" s="262"/>
    </row>
    <row r="12" spans="2:11" s="1" customFormat="1" ht="15" customHeight="1">
      <c r="B12" s="265"/>
      <c r="C12" s="266"/>
      <c r="D12" s="264"/>
      <c r="E12" s="264"/>
      <c r="F12" s="264"/>
      <c r="G12" s="264"/>
      <c r="H12" s="264"/>
      <c r="I12" s="264"/>
      <c r="J12" s="264"/>
      <c r="K12" s="262"/>
    </row>
    <row r="13" spans="2:11" s="1" customFormat="1" ht="15" customHeight="1">
      <c r="B13" s="265"/>
      <c r="C13" s="266"/>
      <c r="D13" s="267" t="s">
        <v>1060</v>
      </c>
      <c r="E13" s="264"/>
      <c r="F13" s="264"/>
      <c r="G13" s="264"/>
      <c r="H13" s="264"/>
      <c r="I13" s="264"/>
      <c r="J13" s="264"/>
      <c r="K13" s="262"/>
    </row>
    <row r="14" spans="2:11" s="1" customFormat="1" ht="12.75" customHeight="1">
      <c r="B14" s="265"/>
      <c r="C14" s="266"/>
      <c r="D14" s="266"/>
      <c r="E14" s="266"/>
      <c r="F14" s="266"/>
      <c r="G14" s="266"/>
      <c r="H14" s="266"/>
      <c r="I14" s="266"/>
      <c r="J14" s="266"/>
      <c r="K14" s="262"/>
    </row>
    <row r="15" spans="2:11" s="1" customFormat="1" ht="15" customHeight="1">
      <c r="B15" s="265"/>
      <c r="C15" s="266"/>
      <c r="D15" s="388" t="s">
        <v>1061</v>
      </c>
      <c r="E15" s="388"/>
      <c r="F15" s="388"/>
      <c r="G15" s="388"/>
      <c r="H15" s="388"/>
      <c r="I15" s="388"/>
      <c r="J15" s="388"/>
      <c r="K15" s="262"/>
    </row>
    <row r="16" spans="2:11" s="1" customFormat="1" ht="15" customHeight="1">
      <c r="B16" s="265"/>
      <c r="C16" s="266"/>
      <c r="D16" s="388" t="s">
        <v>1062</v>
      </c>
      <c r="E16" s="388"/>
      <c r="F16" s="388"/>
      <c r="G16" s="388"/>
      <c r="H16" s="388"/>
      <c r="I16" s="388"/>
      <c r="J16" s="388"/>
      <c r="K16" s="262"/>
    </row>
    <row r="17" spans="2:11" s="1" customFormat="1" ht="15" customHeight="1">
      <c r="B17" s="265"/>
      <c r="C17" s="266"/>
      <c r="D17" s="388" t="s">
        <v>1063</v>
      </c>
      <c r="E17" s="388"/>
      <c r="F17" s="388"/>
      <c r="G17" s="388"/>
      <c r="H17" s="388"/>
      <c r="I17" s="388"/>
      <c r="J17" s="388"/>
      <c r="K17" s="262"/>
    </row>
    <row r="18" spans="2:11" s="1" customFormat="1" ht="15" customHeight="1">
      <c r="B18" s="265"/>
      <c r="C18" s="266"/>
      <c r="D18" s="266"/>
      <c r="E18" s="268" t="s">
        <v>83</v>
      </c>
      <c r="F18" s="388" t="s">
        <v>1064</v>
      </c>
      <c r="G18" s="388"/>
      <c r="H18" s="388"/>
      <c r="I18" s="388"/>
      <c r="J18" s="388"/>
      <c r="K18" s="262"/>
    </row>
    <row r="19" spans="2:11" s="1" customFormat="1" ht="15" customHeight="1">
      <c r="B19" s="265"/>
      <c r="C19" s="266"/>
      <c r="D19" s="266"/>
      <c r="E19" s="268" t="s">
        <v>1065</v>
      </c>
      <c r="F19" s="388" t="s">
        <v>1066</v>
      </c>
      <c r="G19" s="388"/>
      <c r="H19" s="388"/>
      <c r="I19" s="388"/>
      <c r="J19" s="388"/>
      <c r="K19" s="262"/>
    </row>
    <row r="20" spans="2:11" s="1" customFormat="1" ht="15" customHeight="1">
      <c r="B20" s="265"/>
      <c r="C20" s="266"/>
      <c r="D20" s="266"/>
      <c r="E20" s="268" t="s">
        <v>1067</v>
      </c>
      <c r="F20" s="388" t="s">
        <v>1068</v>
      </c>
      <c r="G20" s="388"/>
      <c r="H20" s="388"/>
      <c r="I20" s="388"/>
      <c r="J20" s="388"/>
      <c r="K20" s="262"/>
    </row>
    <row r="21" spans="2:11" s="1" customFormat="1" ht="15" customHeight="1">
      <c r="B21" s="265"/>
      <c r="C21" s="266"/>
      <c r="D21" s="266"/>
      <c r="E21" s="268" t="s">
        <v>1069</v>
      </c>
      <c r="F21" s="388" t="s">
        <v>1070</v>
      </c>
      <c r="G21" s="388"/>
      <c r="H21" s="388"/>
      <c r="I21" s="388"/>
      <c r="J21" s="388"/>
      <c r="K21" s="262"/>
    </row>
    <row r="22" spans="2:11" s="1" customFormat="1" ht="15" customHeight="1">
      <c r="B22" s="265"/>
      <c r="C22" s="266"/>
      <c r="D22" s="266"/>
      <c r="E22" s="268" t="s">
        <v>1071</v>
      </c>
      <c r="F22" s="388" t="s">
        <v>1072</v>
      </c>
      <c r="G22" s="388"/>
      <c r="H22" s="388"/>
      <c r="I22" s="388"/>
      <c r="J22" s="388"/>
      <c r="K22" s="262"/>
    </row>
    <row r="23" spans="2:11" s="1" customFormat="1" ht="15" customHeight="1">
      <c r="B23" s="265"/>
      <c r="C23" s="266"/>
      <c r="D23" s="266"/>
      <c r="E23" s="268" t="s">
        <v>1073</v>
      </c>
      <c r="F23" s="388" t="s">
        <v>1074</v>
      </c>
      <c r="G23" s="388"/>
      <c r="H23" s="388"/>
      <c r="I23" s="388"/>
      <c r="J23" s="388"/>
      <c r="K23" s="262"/>
    </row>
    <row r="24" spans="2:11" s="1" customFormat="1" ht="12.75" customHeight="1">
      <c r="B24" s="265"/>
      <c r="C24" s="266"/>
      <c r="D24" s="266"/>
      <c r="E24" s="266"/>
      <c r="F24" s="266"/>
      <c r="G24" s="266"/>
      <c r="H24" s="266"/>
      <c r="I24" s="266"/>
      <c r="J24" s="266"/>
      <c r="K24" s="262"/>
    </row>
    <row r="25" spans="2:11" s="1" customFormat="1" ht="15" customHeight="1">
      <c r="B25" s="265"/>
      <c r="C25" s="388" t="s">
        <v>1075</v>
      </c>
      <c r="D25" s="388"/>
      <c r="E25" s="388"/>
      <c r="F25" s="388"/>
      <c r="G25" s="388"/>
      <c r="H25" s="388"/>
      <c r="I25" s="388"/>
      <c r="J25" s="388"/>
      <c r="K25" s="262"/>
    </row>
    <row r="26" spans="2:11" s="1" customFormat="1" ht="15" customHeight="1">
      <c r="B26" s="265"/>
      <c r="C26" s="388" t="s">
        <v>1076</v>
      </c>
      <c r="D26" s="388"/>
      <c r="E26" s="388"/>
      <c r="F26" s="388"/>
      <c r="G26" s="388"/>
      <c r="H26" s="388"/>
      <c r="I26" s="388"/>
      <c r="J26" s="388"/>
      <c r="K26" s="262"/>
    </row>
    <row r="27" spans="2:11" s="1" customFormat="1" ht="15" customHeight="1">
      <c r="B27" s="265"/>
      <c r="C27" s="264"/>
      <c r="D27" s="388" t="s">
        <v>1077</v>
      </c>
      <c r="E27" s="388"/>
      <c r="F27" s="388"/>
      <c r="G27" s="388"/>
      <c r="H27" s="388"/>
      <c r="I27" s="388"/>
      <c r="J27" s="388"/>
      <c r="K27" s="262"/>
    </row>
    <row r="28" spans="2:11" s="1" customFormat="1" ht="15" customHeight="1">
      <c r="B28" s="265"/>
      <c r="C28" s="266"/>
      <c r="D28" s="388" t="s">
        <v>1078</v>
      </c>
      <c r="E28" s="388"/>
      <c r="F28" s="388"/>
      <c r="G28" s="388"/>
      <c r="H28" s="388"/>
      <c r="I28" s="388"/>
      <c r="J28" s="388"/>
      <c r="K28" s="262"/>
    </row>
    <row r="29" spans="2:11" s="1" customFormat="1" ht="12.75" customHeight="1">
      <c r="B29" s="265"/>
      <c r="C29" s="266"/>
      <c r="D29" s="266"/>
      <c r="E29" s="266"/>
      <c r="F29" s="266"/>
      <c r="G29" s="266"/>
      <c r="H29" s="266"/>
      <c r="I29" s="266"/>
      <c r="J29" s="266"/>
      <c r="K29" s="262"/>
    </row>
    <row r="30" spans="2:11" s="1" customFormat="1" ht="15" customHeight="1">
      <c r="B30" s="265"/>
      <c r="C30" s="266"/>
      <c r="D30" s="388" t="s">
        <v>1079</v>
      </c>
      <c r="E30" s="388"/>
      <c r="F30" s="388"/>
      <c r="G30" s="388"/>
      <c r="H30" s="388"/>
      <c r="I30" s="388"/>
      <c r="J30" s="388"/>
      <c r="K30" s="262"/>
    </row>
    <row r="31" spans="2:11" s="1" customFormat="1" ht="15" customHeight="1">
      <c r="B31" s="265"/>
      <c r="C31" s="266"/>
      <c r="D31" s="388" t="s">
        <v>1080</v>
      </c>
      <c r="E31" s="388"/>
      <c r="F31" s="388"/>
      <c r="G31" s="388"/>
      <c r="H31" s="388"/>
      <c r="I31" s="388"/>
      <c r="J31" s="388"/>
      <c r="K31" s="262"/>
    </row>
    <row r="32" spans="2:11" s="1" customFormat="1" ht="12.75" customHeight="1">
      <c r="B32" s="265"/>
      <c r="C32" s="266"/>
      <c r="D32" s="266"/>
      <c r="E32" s="266"/>
      <c r="F32" s="266"/>
      <c r="G32" s="266"/>
      <c r="H32" s="266"/>
      <c r="I32" s="266"/>
      <c r="J32" s="266"/>
      <c r="K32" s="262"/>
    </row>
    <row r="33" spans="2:11" s="1" customFormat="1" ht="15" customHeight="1">
      <c r="B33" s="265"/>
      <c r="C33" s="266"/>
      <c r="D33" s="388" t="s">
        <v>1081</v>
      </c>
      <c r="E33" s="388"/>
      <c r="F33" s="388"/>
      <c r="G33" s="388"/>
      <c r="H33" s="388"/>
      <c r="I33" s="388"/>
      <c r="J33" s="388"/>
      <c r="K33" s="262"/>
    </row>
    <row r="34" spans="2:11" s="1" customFormat="1" ht="15" customHeight="1">
      <c r="B34" s="265"/>
      <c r="C34" s="266"/>
      <c r="D34" s="388" t="s">
        <v>1082</v>
      </c>
      <c r="E34" s="388"/>
      <c r="F34" s="388"/>
      <c r="G34" s="388"/>
      <c r="H34" s="388"/>
      <c r="I34" s="388"/>
      <c r="J34" s="388"/>
      <c r="K34" s="262"/>
    </row>
    <row r="35" spans="2:11" s="1" customFormat="1" ht="15" customHeight="1">
      <c r="B35" s="265"/>
      <c r="C35" s="266"/>
      <c r="D35" s="388" t="s">
        <v>1083</v>
      </c>
      <c r="E35" s="388"/>
      <c r="F35" s="388"/>
      <c r="G35" s="388"/>
      <c r="H35" s="388"/>
      <c r="I35" s="388"/>
      <c r="J35" s="388"/>
      <c r="K35" s="262"/>
    </row>
    <row r="36" spans="2:11" s="1" customFormat="1" ht="15" customHeight="1">
      <c r="B36" s="265"/>
      <c r="C36" s="266"/>
      <c r="D36" s="264"/>
      <c r="E36" s="267" t="s">
        <v>123</v>
      </c>
      <c r="F36" s="264"/>
      <c r="G36" s="388" t="s">
        <v>1084</v>
      </c>
      <c r="H36" s="388"/>
      <c r="I36" s="388"/>
      <c r="J36" s="388"/>
      <c r="K36" s="262"/>
    </row>
    <row r="37" spans="2:11" s="1" customFormat="1" ht="30.75" customHeight="1">
      <c r="B37" s="265"/>
      <c r="C37" s="266"/>
      <c r="D37" s="264"/>
      <c r="E37" s="267" t="s">
        <v>1085</v>
      </c>
      <c r="F37" s="264"/>
      <c r="G37" s="388" t="s">
        <v>1086</v>
      </c>
      <c r="H37" s="388"/>
      <c r="I37" s="388"/>
      <c r="J37" s="388"/>
      <c r="K37" s="262"/>
    </row>
    <row r="38" spans="2:11" s="1" customFormat="1" ht="15" customHeight="1">
      <c r="B38" s="265"/>
      <c r="C38" s="266"/>
      <c r="D38" s="264"/>
      <c r="E38" s="267" t="s">
        <v>57</v>
      </c>
      <c r="F38" s="264"/>
      <c r="G38" s="388" t="s">
        <v>1087</v>
      </c>
      <c r="H38" s="388"/>
      <c r="I38" s="388"/>
      <c r="J38" s="388"/>
      <c r="K38" s="262"/>
    </row>
    <row r="39" spans="2:11" s="1" customFormat="1" ht="15" customHeight="1">
      <c r="B39" s="265"/>
      <c r="C39" s="266"/>
      <c r="D39" s="264"/>
      <c r="E39" s="267" t="s">
        <v>58</v>
      </c>
      <c r="F39" s="264"/>
      <c r="G39" s="388" t="s">
        <v>1088</v>
      </c>
      <c r="H39" s="388"/>
      <c r="I39" s="388"/>
      <c r="J39" s="388"/>
      <c r="K39" s="262"/>
    </row>
    <row r="40" spans="2:11" s="1" customFormat="1" ht="15" customHeight="1">
      <c r="B40" s="265"/>
      <c r="C40" s="266"/>
      <c r="D40" s="264"/>
      <c r="E40" s="267" t="s">
        <v>124</v>
      </c>
      <c r="F40" s="264"/>
      <c r="G40" s="388" t="s">
        <v>1089</v>
      </c>
      <c r="H40" s="388"/>
      <c r="I40" s="388"/>
      <c r="J40" s="388"/>
      <c r="K40" s="262"/>
    </row>
    <row r="41" spans="2:11" s="1" customFormat="1" ht="15" customHeight="1">
      <c r="B41" s="265"/>
      <c r="C41" s="266"/>
      <c r="D41" s="264"/>
      <c r="E41" s="267" t="s">
        <v>125</v>
      </c>
      <c r="F41" s="264"/>
      <c r="G41" s="388" t="s">
        <v>1090</v>
      </c>
      <c r="H41" s="388"/>
      <c r="I41" s="388"/>
      <c r="J41" s="388"/>
      <c r="K41" s="262"/>
    </row>
    <row r="42" spans="2:11" s="1" customFormat="1" ht="15" customHeight="1">
      <c r="B42" s="265"/>
      <c r="C42" s="266"/>
      <c r="D42" s="264"/>
      <c r="E42" s="267" t="s">
        <v>1091</v>
      </c>
      <c r="F42" s="264"/>
      <c r="G42" s="388" t="s">
        <v>1092</v>
      </c>
      <c r="H42" s="388"/>
      <c r="I42" s="388"/>
      <c r="J42" s="388"/>
      <c r="K42" s="262"/>
    </row>
    <row r="43" spans="2:11" s="1" customFormat="1" ht="15" customHeight="1">
      <c r="B43" s="265"/>
      <c r="C43" s="266"/>
      <c r="D43" s="264"/>
      <c r="E43" s="267"/>
      <c r="F43" s="264"/>
      <c r="G43" s="388" t="s">
        <v>1093</v>
      </c>
      <c r="H43" s="388"/>
      <c r="I43" s="388"/>
      <c r="J43" s="388"/>
      <c r="K43" s="262"/>
    </row>
    <row r="44" spans="2:11" s="1" customFormat="1" ht="15" customHeight="1">
      <c r="B44" s="265"/>
      <c r="C44" s="266"/>
      <c r="D44" s="264"/>
      <c r="E44" s="267" t="s">
        <v>1094</v>
      </c>
      <c r="F44" s="264"/>
      <c r="G44" s="388" t="s">
        <v>1095</v>
      </c>
      <c r="H44" s="388"/>
      <c r="I44" s="388"/>
      <c r="J44" s="388"/>
      <c r="K44" s="262"/>
    </row>
    <row r="45" spans="2:11" s="1" customFormat="1" ht="15" customHeight="1">
      <c r="B45" s="265"/>
      <c r="C45" s="266"/>
      <c r="D45" s="264"/>
      <c r="E45" s="267" t="s">
        <v>127</v>
      </c>
      <c r="F45" s="264"/>
      <c r="G45" s="388" t="s">
        <v>1096</v>
      </c>
      <c r="H45" s="388"/>
      <c r="I45" s="388"/>
      <c r="J45" s="388"/>
      <c r="K45" s="262"/>
    </row>
    <row r="46" spans="2:11" s="1" customFormat="1" ht="12.75" customHeight="1">
      <c r="B46" s="265"/>
      <c r="C46" s="266"/>
      <c r="D46" s="264"/>
      <c r="E46" s="264"/>
      <c r="F46" s="264"/>
      <c r="G46" s="264"/>
      <c r="H46" s="264"/>
      <c r="I46" s="264"/>
      <c r="J46" s="264"/>
      <c r="K46" s="262"/>
    </row>
    <row r="47" spans="2:11" s="1" customFormat="1" ht="15" customHeight="1">
      <c r="B47" s="265"/>
      <c r="C47" s="266"/>
      <c r="D47" s="388" t="s">
        <v>1097</v>
      </c>
      <c r="E47" s="388"/>
      <c r="F47" s="388"/>
      <c r="G47" s="388"/>
      <c r="H47" s="388"/>
      <c r="I47" s="388"/>
      <c r="J47" s="388"/>
      <c r="K47" s="262"/>
    </row>
    <row r="48" spans="2:11" s="1" customFormat="1" ht="15" customHeight="1">
      <c r="B48" s="265"/>
      <c r="C48" s="266"/>
      <c r="D48" s="266"/>
      <c r="E48" s="388" t="s">
        <v>1098</v>
      </c>
      <c r="F48" s="388"/>
      <c r="G48" s="388"/>
      <c r="H48" s="388"/>
      <c r="I48" s="388"/>
      <c r="J48" s="388"/>
      <c r="K48" s="262"/>
    </row>
    <row r="49" spans="2:11" s="1" customFormat="1" ht="15" customHeight="1">
      <c r="B49" s="265"/>
      <c r="C49" s="266"/>
      <c r="D49" s="266"/>
      <c r="E49" s="388" t="s">
        <v>1099</v>
      </c>
      <c r="F49" s="388"/>
      <c r="G49" s="388"/>
      <c r="H49" s="388"/>
      <c r="I49" s="388"/>
      <c r="J49" s="388"/>
      <c r="K49" s="262"/>
    </row>
    <row r="50" spans="2:11" s="1" customFormat="1" ht="15" customHeight="1">
      <c r="B50" s="265"/>
      <c r="C50" s="266"/>
      <c r="D50" s="266"/>
      <c r="E50" s="388" t="s">
        <v>1100</v>
      </c>
      <c r="F50" s="388"/>
      <c r="G50" s="388"/>
      <c r="H50" s="388"/>
      <c r="I50" s="388"/>
      <c r="J50" s="388"/>
      <c r="K50" s="262"/>
    </row>
    <row r="51" spans="2:11" s="1" customFormat="1" ht="15" customHeight="1">
      <c r="B51" s="265"/>
      <c r="C51" s="266"/>
      <c r="D51" s="388" t="s">
        <v>1101</v>
      </c>
      <c r="E51" s="388"/>
      <c r="F51" s="388"/>
      <c r="G51" s="388"/>
      <c r="H51" s="388"/>
      <c r="I51" s="388"/>
      <c r="J51" s="388"/>
      <c r="K51" s="262"/>
    </row>
    <row r="52" spans="2:11" s="1" customFormat="1" ht="25.5" customHeight="1">
      <c r="B52" s="261"/>
      <c r="C52" s="389" t="s">
        <v>1102</v>
      </c>
      <c r="D52" s="389"/>
      <c r="E52" s="389"/>
      <c r="F52" s="389"/>
      <c r="G52" s="389"/>
      <c r="H52" s="389"/>
      <c r="I52" s="389"/>
      <c r="J52" s="389"/>
      <c r="K52" s="262"/>
    </row>
    <row r="53" spans="2:11" s="1" customFormat="1" ht="5.25" customHeight="1">
      <c r="B53" s="261"/>
      <c r="C53" s="263"/>
      <c r="D53" s="263"/>
      <c r="E53" s="263"/>
      <c r="F53" s="263"/>
      <c r="G53" s="263"/>
      <c r="H53" s="263"/>
      <c r="I53" s="263"/>
      <c r="J53" s="263"/>
      <c r="K53" s="262"/>
    </row>
    <row r="54" spans="2:11" s="1" customFormat="1" ht="15" customHeight="1">
      <c r="B54" s="261"/>
      <c r="C54" s="388" t="s">
        <v>1103</v>
      </c>
      <c r="D54" s="388"/>
      <c r="E54" s="388"/>
      <c r="F54" s="388"/>
      <c r="G54" s="388"/>
      <c r="H54" s="388"/>
      <c r="I54" s="388"/>
      <c r="J54" s="388"/>
      <c r="K54" s="262"/>
    </row>
    <row r="55" spans="2:11" s="1" customFormat="1" ht="15" customHeight="1">
      <c r="B55" s="261"/>
      <c r="C55" s="388" t="s">
        <v>1104</v>
      </c>
      <c r="D55" s="388"/>
      <c r="E55" s="388"/>
      <c r="F55" s="388"/>
      <c r="G55" s="388"/>
      <c r="H55" s="388"/>
      <c r="I55" s="388"/>
      <c r="J55" s="388"/>
      <c r="K55" s="262"/>
    </row>
    <row r="56" spans="2:11" s="1" customFormat="1" ht="12.75" customHeight="1">
      <c r="B56" s="261"/>
      <c r="C56" s="264"/>
      <c r="D56" s="264"/>
      <c r="E56" s="264"/>
      <c r="F56" s="264"/>
      <c r="G56" s="264"/>
      <c r="H56" s="264"/>
      <c r="I56" s="264"/>
      <c r="J56" s="264"/>
      <c r="K56" s="262"/>
    </row>
    <row r="57" spans="2:11" s="1" customFormat="1" ht="15" customHeight="1">
      <c r="B57" s="261"/>
      <c r="C57" s="388" t="s">
        <v>1105</v>
      </c>
      <c r="D57" s="388"/>
      <c r="E57" s="388"/>
      <c r="F57" s="388"/>
      <c r="G57" s="388"/>
      <c r="H57" s="388"/>
      <c r="I57" s="388"/>
      <c r="J57" s="388"/>
      <c r="K57" s="262"/>
    </row>
    <row r="58" spans="2:11" s="1" customFormat="1" ht="15" customHeight="1">
      <c r="B58" s="261"/>
      <c r="C58" s="266"/>
      <c r="D58" s="388" t="s">
        <v>1106</v>
      </c>
      <c r="E58" s="388"/>
      <c r="F58" s="388"/>
      <c r="G58" s="388"/>
      <c r="H58" s="388"/>
      <c r="I58" s="388"/>
      <c r="J58" s="388"/>
      <c r="K58" s="262"/>
    </row>
    <row r="59" spans="2:11" s="1" customFormat="1" ht="15" customHeight="1">
      <c r="B59" s="261"/>
      <c r="C59" s="266"/>
      <c r="D59" s="388" t="s">
        <v>1107</v>
      </c>
      <c r="E59" s="388"/>
      <c r="F59" s="388"/>
      <c r="G59" s="388"/>
      <c r="H59" s="388"/>
      <c r="I59" s="388"/>
      <c r="J59" s="388"/>
      <c r="K59" s="262"/>
    </row>
    <row r="60" spans="2:11" s="1" customFormat="1" ht="15" customHeight="1">
      <c r="B60" s="261"/>
      <c r="C60" s="266"/>
      <c r="D60" s="388" t="s">
        <v>1108</v>
      </c>
      <c r="E60" s="388"/>
      <c r="F60" s="388"/>
      <c r="G60" s="388"/>
      <c r="H60" s="388"/>
      <c r="I60" s="388"/>
      <c r="J60" s="388"/>
      <c r="K60" s="262"/>
    </row>
    <row r="61" spans="2:11" s="1" customFormat="1" ht="15" customHeight="1">
      <c r="B61" s="261"/>
      <c r="C61" s="266"/>
      <c r="D61" s="388" t="s">
        <v>1109</v>
      </c>
      <c r="E61" s="388"/>
      <c r="F61" s="388"/>
      <c r="G61" s="388"/>
      <c r="H61" s="388"/>
      <c r="I61" s="388"/>
      <c r="J61" s="388"/>
      <c r="K61" s="262"/>
    </row>
    <row r="62" spans="2:11" s="1" customFormat="1" ht="15" customHeight="1">
      <c r="B62" s="261"/>
      <c r="C62" s="266"/>
      <c r="D62" s="390" t="s">
        <v>1110</v>
      </c>
      <c r="E62" s="390"/>
      <c r="F62" s="390"/>
      <c r="G62" s="390"/>
      <c r="H62" s="390"/>
      <c r="I62" s="390"/>
      <c r="J62" s="390"/>
      <c r="K62" s="262"/>
    </row>
    <row r="63" spans="2:11" s="1" customFormat="1" ht="15" customHeight="1">
      <c r="B63" s="261"/>
      <c r="C63" s="266"/>
      <c r="D63" s="388" t="s">
        <v>1111</v>
      </c>
      <c r="E63" s="388"/>
      <c r="F63" s="388"/>
      <c r="G63" s="388"/>
      <c r="H63" s="388"/>
      <c r="I63" s="388"/>
      <c r="J63" s="388"/>
      <c r="K63" s="262"/>
    </row>
    <row r="64" spans="2:11" s="1" customFormat="1" ht="12.75" customHeight="1">
      <c r="B64" s="261"/>
      <c r="C64" s="266"/>
      <c r="D64" s="266"/>
      <c r="E64" s="269"/>
      <c r="F64" s="266"/>
      <c r="G64" s="266"/>
      <c r="H64" s="266"/>
      <c r="I64" s="266"/>
      <c r="J64" s="266"/>
      <c r="K64" s="262"/>
    </row>
    <row r="65" spans="2:11" s="1" customFormat="1" ht="15" customHeight="1">
      <c r="B65" s="261"/>
      <c r="C65" s="266"/>
      <c r="D65" s="388" t="s">
        <v>1112</v>
      </c>
      <c r="E65" s="388"/>
      <c r="F65" s="388"/>
      <c r="G65" s="388"/>
      <c r="H65" s="388"/>
      <c r="I65" s="388"/>
      <c r="J65" s="388"/>
      <c r="K65" s="262"/>
    </row>
    <row r="66" spans="2:11" s="1" customFormat="1" ht="15" customHeight="1">
      <c r="B66" s="261"/>
      <c r="C66" s="266"/>
      <c r="D66" s="390" t="s">
        <v>1113</v>
      </c>
      <c r="E66" s="390"/>
      <c r="F66" s="390"/>
      <c r="G66" s="390"/>
      <c r="H66" s="390"/>
      <c r="I66" s="390"/>
      <c r="J66" s="390"/>
      <c r="K66" s="262"/>
    </row>
    <row r="67" spans="2:11" s="1" customFormat="1" ht="15" customHeight="1">
      <c r="B67" s="261"/>
      <c r="C67" s="266"/>
      <c r="D67" s="388" t="s">
        <v>1114</v>
      </c>
      <c r="E67" s="388"/>
      <c r="F67" s="388"/>
      <c r="G67" s="388"/>
      <c r="H67" s="388"/>
      <c r="I67" s="388"/>
      <c r="J67" s="388"/>
      <c r="K67" s="262"/>
    </row>
    <row r="68" spans="2:11" s="1" customFormat="1" ht="15" customHeight="1">
      <c r="B68" s="261"/>
      <c r="C68" s="266"/>
      <c r="D68" s="388" t="s">
        <v>1115</v>
      </c>
      <c r="E68" s="388"/>
      <c r="F68" s="388"/>
      <c r="G68" s="388"/>
      <c r="H68" s="388"/>
      <c r="I68" s="388"/>
      <c r="J68" s="388"/>
      <c r="K68" s="262"/>
    </row>
    <row r="69" spans="2:11" s="1" customFormat="1" ht="15" customHeight="1">
      <c r="B69" s="261"/>
      <c r="C69" s="266"/>
      <c r="D69" s="388" t="s">
        <v>1116</v>
      </c>
      <c r="E69" s="388"/>
      <c r="F69" s="388"/>
      <c r="G69" s="388"/>
      <c r="H69" s="388"/>
      <c r="I69" s="388"/>
      <c r="J69" s="388"/>
      <c r="K69" s="262"/>
    </row>
    <row r="70" spans="2:11" s="1" customFormat="1" ht="15" customHeight="1">
      <c r="B70" s="261"/>
      <c r="C70" s="266"/>
      <c r="D70" s="388" t="s">
        <v>1117</v>
      </c>
      <c r="E70" s="388"/>
      <c r="F70" s="388"/>
      <c r="G70" s="388"/>
      <c r="H70" s="388"/>
      <c r="I70" s="388"/>
      <c r="J70" s="388"/>
      <c r="K70" s="262"/>
    </row>
    <row r="71" spans="2:11" s="1" customFormat="1" ht="12.75" customHeight="1">
      <c r="B71" s="270"/>
      <c r="C71" s="271"/>
      <c r="D71" s="271"/>
      <c r="E71" s="271"/>
      <c r="F71" s="271"/>
      <c r="G71" s="271"/>
      <c r="H71" s="271"/>
      <c r="I71" s="271"/>
      <c r="J71" s="271"/>
      <c r="K71" s="272"/>
    </row>
    <row r="72" spans="2:11" s="1" customFormat="1" ht="18.75" customHeight="1">
      <c r="B72" s="273"/>
      <c r="C72" s="273"/>
      <c r="D72" s="273"/>
      <c r="E72" s="273"/>
      <c r="F72" s="273"/>
      <c r="G72" s="273"/>
      <c r="H72" s="273"/>
      <c r="I72" s="273"/>
      <c r="J72" s="273"/>
      <c r="K72" s="274"/>
    </row>
    <row r="73" spans="2:11" s="1" customFormat="1" ht="18.75" customHeight="1">
      <c r="B73" s="274"/>
      <c r="C73" s="274"/>
      <c r="D73" s="274"/>
      <c r="E73" s="274"/>
      <c r="F73" s="274"/>
      <c r="G73" s="274"/>
      <c r="H73" s="274"/>
      <c r="I73" s="274"/>
      <c r="J73" s="274"/>
      <c r="K73" s="274"/>
    </row>
    <row r="74" spans="2:11" s="1" customFormat="1" ht="7.5" customHeight="1">
      <c r="B74" s="275"/>
      <c r="C74" s="276"/>
      <c r="D74" s="276"/>
      <c r="E74" s="276"/>
      <c r="F74" s="276"/>
      <c r="G74" s="276"/>
      <c r="H74" s="276"/>
      <c r="I74" s="276"/>
      <c r="J74" s="276"/>
      <c r="K74" s="277"/>
    </row>
    <row r="75" spans="2:11" s="1" customFormat="1" ht="45" customHeight="1">
      <c r="B75" s="278"/>
      <c r="C75" s="383" t="s">
        <v>1118</v>
      </c>
      <c r="D75" s="383"/>
      <c r="E75" s="383"/>
      <c r="F75" s="383"/>
      <c r="G75" s="383"/>
      <c r="H75" s="383"/>
      <c r="I75" s="383"/>
      <c r="J75" s="383"/>
      <c r="K75" s="279"/>
    </row>
    <row r="76" spans="2:11" s="1" customFormat="1" ht="17.25" customHeight="1">
      <c r="B76" s="278"/>
      <c r="C76" s="280" t="s">
        <v>1119</v>
      </c>
      <c r="D76" s="280"/>
      <c r="E76" s="280"/>
      <c r="F76" s="280" t="s">
        <v>1120</v>
      </c>
      <c r="G76" s="281"/>
      <c r="H76" s="280" t="s">
        <v>58</v>
      </c>
      <c r="I76" s="280" t="s">
        <v>61</v>
      </c>
      <c r="J76" s="280" t="s">
        <v>1121</v>
      </c>
      <c r="K76" s="279"/>
    </row>
    <row r="77" spans="2:11" s="1" customFormat="1" ht="17.25" customHeight="1">
      <c r="B77" s="278"/>
      <c r="C77" s="282" t="s">
        <v>1122</v>
      </c>
      <c r="D77" s="282"/>
      <c r="E77" s="282"/>
      <c r="F77" s="283" t="s">
        <v>1123</v>
      </c>
      <c r="G77" s="284"/>
      <c r="H77" s="282"/>
      <c r="I77" s="282"/>
      <c r="J77" s="282" t="s">
        <v>1124</v>
      </c>
      <c r="K77" s="279"/>
    </row>
    <row r="78" spans="2:11" s="1" customFormat="1" ht="5.25" customHeight="1">
      <c r="B78" s="278"/>
      <c r="C78" s="285"/>
      <c r="D78" s="285"/>
      <c r="E78" s="285"/>
      <c r="F78" s="285"/>
      <c r="G78" s="286"/>
      <c r="H78" s="285"/>
      <c r="I78" s="285"/>
      <c r="J78" s="285"/>
      <c r="K78" s="279"/>
    </row>
    <row r="79" spans="2:11" s="1" customFormat="1" ht="15" customHeight="1">
      <c r="B79" s="278"/>
      <c r="C79" s="267" t="s">
        <v>57</v>
      </c>
      <c r="D79" s="285"/>
      <c r="E79" s="285"/>
      <c r="F79" s="287" t="s">
        <v>1125</v>
      </c>
      <c r="G79" s="286"/>
      <c r="H79" s="267" t="s">
        <v>1126</v>
      </c>
      <c r="I79" s="267" t="s">
        <v>1127</v>
      </c>
      <c r="J79" s="267">
        <v>20</v>
      </c>
      <c r="K79" s="279"/>
    </row>
    <row r="80" spans="2:11" s="1" customFormat="1" ht="15" customHeight="1">
      <c r="B80" s="278"/>
      <c r="C80" s="267" t="s">
        <v>1128</v>
      </c>
      <c r="D80" s="267"/>
      <c r="E80" s="267"/>
      <c r="F80" s="287" t="s">
        <v>1125</v>
      </c>
      <c r="G80" s="286"/>
      <c r="H80" s="267" t="s">
        <v>1129</v>
      </c>
      <c r="I80" s="267" t="s">
        <v>1127</v>
      </c>
      <c r="J80" s="267">
        <v>120</v>
      </c>
      <c r="K80" s="279"/>
    </row>
    <row r="81" spans="2:11" s="1" customFormat="1" ht="15" customHeight="1">
      <c r="B81" s="288"/>
      <c r="C81" s="267" t="s">
        <v>1130</v>
      </c>
      <c r="D81" s="267"/>
      <c r="E81" s="267"/>
      <c r="F81" s="287" t="s">
        <v>1131</v>
      </c>
      <c r="G81" s="286"/>
      <c r="H81" s="267" t="s">
        <v>1132</v>
      </c>
      <c r="I81" s="267" t="s">
        <v>1127</v>
      </c>
      <c r="J81" s="267">
        <v>50</v>
      </c>
      <c r="K81" s="279"/>
    </row>
    <row r="82" spans="2:11" s="1" customFormat="1" ht="15" customHeight="1">
      <c r="B82" s="288"/>
      <c r="C82" s="267" t="s">
        <v>1133</v>
      </c>
      <c r="D82" s="267"/>
      <c r="E82" s="267"/>
      <c r="F82" s="287" t="s">
        <v>1125</v>
      </c>
      <c r="G82" s="286"/>
      <c r="H82" s="267" t="s">
        <v>1134</v>
      </c>
      <c r="I82" s="267" t="s">
        <v>1135</v>
      </c>
      <c r="J82" s="267"/>
      <c r="K82" s="279"/>
    </row>
    <row r="83" spans="2:11" s="1" customFormat="1" ht="15" customHeight="1">
      <c r="B83" s="288"/>
      <c r="C83" s="289" t="s">
        <v>1136</v>
      </c>
      <c r="D83" s="289"/>
      <c r="E83" s="289"/>
      <c r="F83" s="290" t="s">
        <v>1131</v>
      </c>
      <c r="G83" s="289"/>
      <c r="H83" s="289" t="s">
        <v>1137</v>
      </c>
      <c r="I83" s="289" t="s">
        <v>1127</v>
      </c>
      <c r="J83" s="289">
        <v>15</v>
      </c>
      <c r="K83" s="279"/>
    </row>
    <row r="84" spans="2:11" s="1" customFormat="1" ht="15" customHeight="1">
      <c r="B84" s="288"/>
      <c r="C84" s="289" t="s">
        <v>1138</v>
      </c>
      <c r="D84" s="289"/>
      <c r="E84" s="289"/>
      <c r="F84" s="290" t="s">
        <v>1131</v>
      </c>
      <c r="G84" s="289"/>
      <c r="H84" s="289" t="s">
        <v>1139</v>
      </c>
      <c r="I84" s="289" t="s">
        <v>1127</v>
      </c>
      <c r="J84" s="289">
        <v>15</v>
      </c>
      <c r="K84" s="279"/>
    </row>
    <row r="85" spans="2:11" s="1" customFormat="1" ht="15" customHeight="1">
      <c r="B85" s="288"/>
      <c r="C85" s="289" t="s">
        <v>1140</v>
      </c>
      <c r="D85" s="289"/>
      <c r="E85" s="289"/>
      <c r="F85" s="290" t="s">
        <v>1131</v>
      </c>
      <c r="G85" s="289"/>
      <c r="H85" s="289" t="s">
        <v>1141</v>
      </c>
      <c r="I85" s="289" t="s">
        <v>1127</v>
      </c>
      <c r="J85" s="289">
        <v>20</v>
      </c>
      <c r="K85" s="279"/>
    </row>
    <row r="86" spans="2:11" s="1" customFormat="1" ht="15" customHeight="1">
      <c r="B86" s="288"/>
      <c r="C86" s="289" t="s">
        <v>1142</v>
      </c>
      <c r="D86" s="289"/>
      <c r="E86" s="289"/>
      <c r="F86" s="290" t="s">
        <v>1131</v>
      </c>
      <c r="G86" s="289"/>
      <c r="H86" s="289" t="s">
        <v>1143</v>
      </c>
      <c r="I86" s="289" t="s">
        <v>1127</v>
      </c>
      <c r="J86" s="289">
        <v>20</v>
      </c>
      <c r="K86" s="279"/>
    </row>
    <row r="87" spans="2:11" s="1" customFormat="1" ht="15" customHeight="1">
      <c r="B87" s="288"/>
      <c r="C87" s="267" t="s">
        <v>1144</v>
      </c>
      <c r="D87" s="267"/>
      <c r="E87" s="267"/>
      <c r="F87" s="287" t="s">
        <v>1131</v>
      </c>
      <c r="G87" s="286"/>
      <c r="H87" s="267" t="s">
        <v>1145</v>
      </c>
      <c r="I87" s="267" t="s">
        <v>1127</v>
      </c>
      <c r="J87" s="267">
        <v>50</v>
      </c>
      <c r="K87" s="279"/>
    </row>
    <row r="88" spans="2:11" s="1" customFormat="1" ht="15" customHeight="1">
      <c r="B88" s="288"/>
      <c r="C88" s="267" t="s">
        <v>1146</v>
      </c>
      <c r="D88" s="267"/>
      <c r="E88" s="267"/>
      <c r="F88" s="287" t="s">
        <v>1131</v>
      </c>
      <c r="G88" s="286"/>
      <c r="H88" s="267" t="s">
        <v>1147</v>
      </c>
      <c r="I88" s="267" t="s">
        <v>1127</v>
      </c>
      <c r="J88" s="267">
        <v>20</v>
      </c>
      <c r="K88" s="279"/>
    </row>
    <row r="89" spans="2:11" s="1" customFormat="1" ht="15" customHeight="1">
      <c r="B89" s="288"/>
      <c r="C89" s="267" t="s">
        <v>1148</v>
      </c>
      <c r="D89" s="267"/>
      <c r="E89" s="267"/>
      <c r="F89" s="287" t="s">
        <v>1131</v>
      </c>
      <c r="G89" s="286"/>
      <c r="H89" s="267" t="s">
        <v>1149</v>
      </c>
      <c r="I89" s="267" t="s">
        <v>1127</v>
      </c>
      <c r="J89" s="267">
        <v>20</v>
      </c>
      <c r="K89" s="279"/>
    </row>
    <row r="90" spans="2:11" s="1" customFormat="1" ht="15" customHeight="1">
      <c r="B90" s="288"/>
      <c r="C90" s="267" t="s">
        <v>1150</v>
      </c>
      <c r="D90" s="267"/>
      <c r="E90" s="267"/>
      <c r="F90" s="287" t="s">
        <v>1131</v>
      </c>
      <c r="G90" s="286"/>
      <c r="H90" s="267" t="s">
        <v>1151</v>
      </c>
      <c r="I90" s="267" t="s">
        <v>1127</v>
      </c>
      <c r="J90" s="267">
        <v>50</v>
      </c>
      <c r="K90" s="279"/>
    </row>
    <row r="91" spans="2:11" s="1" customFormat="1" ht="15" customHeight="1">
      <c r="B91" s="288"/>
      <c r="C91" s="267" t="s">
        <v>1152</v>
      </c>
      <c r="D91" s="267"/>
      <c r="E91" s="267"/>
      <c r="F91" s="287" t="s">
        <v>1131</v>
      </c>
      <c r="G91" s="286"/>
      <c r="H91" s="267" t="s">
        <v>1152</v>
      </c>
      <c r="I91" s="267" t="s">
        <v>1127</v>
      </c>
      <c r="J91" s="267">
        <v>50</v>
      </c>
      <c r="K91" s="279"/>
    </row>
    <row r="92" spans="2:11" s="1" customFormat="1" ht="15" customHeight="1">
      <c r="B92" s="288"/>
      <c r="C92" s="267" t="s">
        <v>1153</v>
      </c>
      <c r="D92" s="267"/>
      <c r="E92" s="267"/>
      <c r="F92" s="287" t="s">
        <v>1131</v>
      </c>
      <c r="G92" s="286"/>
      <c r="H92" s="267" t="s">
        <v>1154</v>
      </c>
      <c r="I92" s="267" t="s">
        <v>1127</v>
      </c>
      <c r="J92" s="267">
        <v>255</v>
      </c>
      <c r="K92" s="279"/>
    </row>
    <row r="93" spans="2:11" s="1" customFormat="1" ht="15" customHeight="1">
      <c r="B93" s="288"/>
      <c r="C93" s="267" t="s">
        <v>1155</v>
      </c>
      <c r="D93" s="267"/>
      <c r="E93" s="267"/>
      <c r="F93" s="287" t="s">
        <v>1125</v>
      </c>
      <c r="G93" s="286"/>
      <c r="H93" s="267" t="s">
        <v>1156</v>
      </c>
      <c r="I93" s="267" t="s">
        <v>1157</v>
      </c>
      <c r="J93" s="267"/>
      <c r="K93" s="279"/>
    </row>
    <row r="94" spans="2:11" s="1" customFormat="1" ht="15" customHeight="1">
      <c r="B94" s="288"/>
      <c r="C94" s="267" t="s">
        <v>1158</v>
      </c>
      <c r="D94" s="267"/>
      <c r="E94" s="267"/>
      <c r="F94" s="287" t="s">
        <v>1125</v>
      </c>
      <c r="G94" s="286"/>
      <c r="H94" s="267" t="s">
        <v>1159</v>
      </c>
      <c r="I94" s="267" t="s">
        <v>1160</v>
      </c>
      <c r="J94" s="267"/>
      <c r="K94" s="279"/>
    </row>
    <row r="95" spans="2:11" s="1" customFormat="1" ht="15" customHeight="1">
      <c r="B95" s="288"/>
      <c r="C95" s="267" t="s">
        <v>1161</v>
      </c>
      <c r="D95" s="267"/>
      <c r="E95" s="267"/>
      <c r="F95" s="287" t="s">
        <v>1125</v>
      </c>
      <c r="G95" s="286"/>
      <c r="H95" s="267" t="s">
        <v>1161</v>
      </c>
      <c r="I95" s="267" t="s">
        <v>1160</v>
      </c>
      <c r="J95" s="267"/>
      <c r="K95" s="279"/>
    </row>
    <row r="96" spans="2:11" s="1" customFormat="1" ht="15" customHeight="1">
      <c r="B96" s="288"/>
      <c r="C96" s="267" t="s">
        <v>42</v>
      </c>
      <c r="D96" s="267"/>
      <c r="E96" s="267"/>
      <c r="F96" s="287" t="s">
        <v>1125</v>
      </c>
      <c r="G96" s="286"/>
      <c r="H96" s="267" t="s">
        <v>1162</v>
      </c>
      <c r="I96" s="267" t="s">
        <v>1160</v>
      </c>
      <c r="J96" s="267"/>
      <c r="K96" s="279"/>
    </row>
    <row r="97" spans="2:11" s="1" customFormat="1" ht="15" customHeight="1">
      <c r="B97" s="288"/>
      <c r="C97" s="267" t="s">
        <v>52</v>
      </c>
      <c r="D97" s="267"/>
      <c r="E97" s="267"/>
      <c r="F97" s="287" t="s">
        <v>1125</v>
      </c>
      <c r="G97" s="286"/>
      <c r="H97" s="267" t="s">
        <v>1163</v>
      </c>
      <c r="I97" s="267" t="s">
        <v>1160</v>
      </c>
      <c r="J97" s="267"/>
      <c r="K97" s="279"/>
    </row>
    <row r="98" spans="2:11" s="1" customFormat="1" ht="15" customHeight="1">
      <c r="B98" s="291"/>
      <c r="C98" s="292"/>
      <c r="D98" s="292"/>
      <c r="E98" s="292"/>
      <c r="F98" s="292"/>
      <c r="G98" s="292"/>
      <c r="H98" s="292"/>
      <c r="I98" s="292"/>
      <c r="J98" s="292"/>
      <c r="K98" s="293"/>
    </row>
    <row r="99" spans="2:11" s="1" customFormat="1" ht="18.75" customHeight="1">
      <c r="B99" s="294"/>
      <c r="C99" s="295"/>
      <c r="D99" s="295"/>
      <c r="E99" s="295"/>
      <c r="F99" s="295"/>
      <c r="G99" s="295"/>
      <c r="H99" s="295"/>
      <c r="I99" s="295"/>
      <c r="J99" s="295"/>
      <c r="K99" s="294"/>
    </row>
    <row r="100" spans="2:11" s="1" customFormat="1" ht="18.75" customHeight="1">
      <c r="B100" s="274"/>
      <c r="C100" s="274"/>
      <c r="D100" s="274"/>
      <c r="E100" s="274"/>
      <c r="F100" s="274"/>
      <c r="G100" s="274"/>
      <c r="H100" s="274"/>
      <c r="I100" s="274"/>
      <c r="J100" s="274"/>
      <c r="K100" s="274"/>
    </row>
    <row r="101" spans="2:11" s="1" customFormat="1" ht="7.5" customHeight="1">
      <c r="B101" s="275"/>
      <c r="C101" s="276"/>
      <c r="D101" s="276"/>
      <c r="E101" s="276"/>
      <c r="F101" s="276"/>
      <c r="G101" s="276"/>
      <c r="H101" s="276"/>
      <c r="I101" s="276"/>
      <c r="J101" s="276"/>
      <c r="K101" s="277"/>
    </row>
    <row r="102" spans="2:11" s="1" customFormat="1" ht="45" customHeight="1">
      <c r="B102" s="278"/>
      <c r="C102" s="383" t="s">
        <v>1164</v>
      </c>
      <c r="D102" s="383"/>
      <c r="E102" s="383"/>
      <c r="F102" s="383"/>
      <c r="G102" s="383"/>
      <c r="H102" s="383"/>
      <c r="I102" s="383"/>
      <c r="J102" s="383"/>
      <c r="K102" s="279"/>
    </row>
    <row r="103" spans="2:11" s="1" customFormat="1" ht="17.25" customHeight="1">
      <c r="B103" s="278"/>
      <c r="C103" s="280" t="s">
        <v>1119</v>
      </c>
      <c r="D103" s="280"/>
      <c r="E103" s="280"/>
      <c r="F103" s="280" t="s">
        <v>1120</v>
      </c>
      <c r="G103" s="281"/>
      <c r="H103" s="280" t="s">
        <v>58</v>
      </c>
      <c r="I103" s="280" t="s">
        <v>61</v>
      </c>
      <c r="J103" s="280" t="s">
        <v>1121</v>
      </c>
      <c r="K103" s="279"/>
    </row>
    <row r="104" spans="2:11" s="1" customFormat="1" ht="17.25" customHeight="1">
      <c r="B104" s="278"/>
      <c r="C104" s="282" t="s">
        <v>1122</v>
      </c>
      <c r="D104" s="282"/>
      <c r="E104" s="282"/>
      <c r="F104" s="283" t="s">
        <v>1123</v>
      </c>
      <c r="G104" s="284"/>
      <c r="H104" s="282"/>
      <c r="I104" s="282"/>
      <c r="J104" s="282" t="s">
        <v>1124</v>
      </c>
      <c r="K104" s="279"/>
    </row>
    <row r="105" spans="2:11" s="1" customFormat="1" ht="5.25" customHeight="1">
      <c r="B105" s="278"/>
      <c r="C105" s="280"/>
      <c r="D105" s="280"/>
      <c r="E105" s="280"/>
      <c r="F105" s="280"/>
      <c r="G105" s="296"/>
      <c r="H105" s="280"/>
      <c r="I105" s="280"/>
      <c r="J105" s="280"/>
      <c r="K105" s="279"/>
    </row>
    <row r="106" spans="2:11" s="1" customFormat="1" ht="15" customHeight="1">
      <c r="B106" s="278"/>
      <c r="C106" s="267" t="s">
        <v>57</v>
      </c>
      <c r="D106" s="285"/>
      <c r="E106" s="285"/>
      <c r="F106" s="287" t="s">
        <v>1125</v>
      </c>
      <c r="G106" s="296"/>
      <c r="H106" s="267" t="s">
        <v>1165</v>
      </c>
      <c r="I106" s="267" t="s">
        <v>1127</v>
      </c>
      <c r="J106" s="267">
        <v>20</v>
      </c>
      <c r="K106" s="279"/>
    </row>
    <row r="107" spans="2:11" s="1" customFormat="1" ht="15" customHeight="1">
      <c r="B107" s="278"/>
      <c r="C107" s="267" t="s">
        <v>1128</v>
      </c>
      <c r="D107" s="267"/>
      <c r="E107" s="267"/>
      <c r="F107" s="287" t="s">
        <v>1125</v>
      </c>
      <c r="G107" s="267"/>
      <c r="H107" s="267" t="s">
        <v>1165</v>
      </c>
      <c r="I107" s="267" t="s">
        <v>1127</v>
      </c>
      <c r="J107" s="267">
        <v>120</v>
      </c>
      <c r="K107" s="279"/>
    </row>
    <row r="108" spans="2:11" s="1" customFormat="1" ht="15" customHeight="1">
      <c r="B108" s="288"/>
      <c r="C108" s="267" t="s">
        <v>1130</v>
      </c>
      <c r="D108" s="267"/>
      <c r="E108" s="267"/>
      <c r="F108" s="287" t="s">
        <v>1131</v>
      </c>
      <c r="G108" s="267"/>
      <c r="H108" s="267" t="s">
        <v>1165</v>
      </c>
      <c r="I108" s="267" t="s">
        <v>1127</v>
      </c>
      <c r="J108" s="267">
        <v>50</v>
      </c>
      <c r="K108" s="279"/>
    </row>
    <row r="109" spans="2:11" s="1" customFormat="1" ht="15" customHeight="1">
      <c r="B109" s="288"/>
      <c r="C109" s="267" t="s">
        <v>1133</v>
      </c>
      <c r="D109" s="267"/>
      <c r="E109" s="267"/>
      <c r="F109" s="287" t="s">
        <v>1125</v>
      </c>
      <c r="G109" s="267"/>
      <c r="H109" s="267" t="s">
        <v>1165</v>
      </c>
      <c r="I109" s="267" t="s">
        <v>1135</v>
      </c>
      <c r="J109" s="267"/>
      <c r="K109" s="279"/>
    </row>
    <row r="110" spans="2:11" s="1" customFormat="1" ht="15" customHeight="1">
      <c r="B110" s="288"/>
      <c r="C110" s="267" t="s">
        <v>1144</v>
      </c>
      <c r="D110" s="267"/>
      <c r="E110" s="267"/>
      <c r="F110" s="287" t="s">
        <v>1131</v>
      </c>
      <c r="G110" s="267"/>
      <c r="H110" s="267" t="s">
        <v>1165</v>
      </c>
      <c r="I110" s="267" t="s">
        <v>1127</v>
      </c>
      <c r="J110" s="267">
        <v>50</v>
      </c>
      <c r="K110" s="279"/>
    </row>
    <row r="111" spans="2:11" s="1" customFormat="1" ht="15" customHeight="1">
      <c r="B111" s="288"/>
      <c r="C111" s="267" t="s">
        <v>1152</v>
      </c>
      <c r="D111" s="267"/>
      <c r="E111" s="267"/>
      <c r="F111" s="287" t="s">
        <v>1131</v>
      </c>
      <c r="G111" s="267"/>
      <c r="H111" s="267" t="s">
        <v>1165</v>
      </c>
      <c r="I111" s="267" t="s">
        <v>1127</v>
      </c>
      <c r="J111" s="267">
        <v>50</v>
      </c>
      <c r="K111" s="279"/>
    </row>
    <row r="112" spans="2:11" s="1" customFormat="1" ht="15" customHeight="1">
      <c r="B112" s="288"/>
      <c r="C112" s="267" t="s">
        <v>1150</v>
      </c>
      <c r="D112" s="267"/>
      <c r="E112" s="267"/>
      <c r="F112" s="287" t="s">
        <v>1131</v>
      </c>
      <c r="G112" s="267"/>
      <c r="H112" s="267" t="s">
        <v>1165</v>
      </c>
      <c r="I112" s="267" t="s">
        <v>1127</v>
      </c>
      <c r="J112" s="267">
        <v>50</v>
      </c>
      <c r="K112" s="279"/>
    </row>
    <row r="113" spans="2:11" s="1" customFormat="1" ht="15" customHeight="1">
      <c r="B113" s="288"/>
      <c r="C113" s="267" t="s">
        <v>57</v>
      </c>
      <c r="D113" s="267"/>
      <c r="E113" s="267"/>
      <c r="F113" s="287" t="s">
        <v>1125</v>
      </c>
      <c r="G113" s="267"/>
      <c r="H113" s="267" t="s">
        <v>1166</v>
      </c>
      <c r="I113" s="267" t="s">
        <v>1127</v>
      </c>
      <c r="J113" s="267">
        <v>20</v>
      </c>
      <c r="K113" s="279"/>
    </row>
    <row r="114" spans="2:11" s="1" customFormat="1" ht="15" customHeight="1">
      <c r="B114" s="288"/>
      <c r="C114" s="267" t="s">
        <v>1167</v>
      </c>
      <c r="D114" s="267"/>
      <c r="E114" s="267"/>
      <c r="F114" s="287" t="s">
        <v>1125</v>
      </c>
      <c r="G114" s="267"/>
      <c r="H114" s="267" t="s">
        <v>1168</v>
      </c>
      <c r="I114" s="267" t="s">
        <v>1127</v>
      </c>
      <c r="J114" s="267">
        <v>120</v>
      </c>
      <c r="K114" s="279"/>
    </row>
    <row r="115" spans="2:11" s="1" customFormat="1" ht="15" customHeight="1">
      <c r="B115" s="288"/>
      <c r="C115" s="267" t="s">
        <v>42</v>
      </c>
      <c r="D115" s="267"/>
      <c r="E115" s="267"/>
      <c r="F115" s="287" t="s">
        <v>1125</v>
      </c>
      <c r="G115" s="267"/>
      <c r="H115" s="267" t="s">
        <v>1169</v>
      </c>
      <c r="I115" s="267" t="s">
        <v>1160</v>
      </c>
      <c r="J115" s="267"/>
      <c r="K115" s="279"/>
    </row>
    <row r="116" spans="2:11" s="1" customFormat="1" ht="15" customHeight="1">
      <c r="B116" s="288"/>
      <c r="C116" s="267" t="s">
        <v>52</v>
      </c>
      <c r="D116" s="267"/>
      <c r="E116" s="267"/>
      <c r="F116" s="287" t="s">
        <v>1125</v>
      </c>
      <c r="G116" s="267"/>
      <c r="H116" s="267" t="s">
        <v>1170</v>
      </c>
      <c r="I116" s="267" t="s">
        <v>1160</v>
      </c>
      <c r="J116" s="267"/>
      <c r="K116" s="279"/>
    </row>
    <row r="117" spans="2:11" s="1" customFormat="1" ht="15" customHeight="1">
      <c r="B117" s="288"/>
      <c r="C117" s="267" t="s">
        <v>61</v>
      </c>
      <c r="D117" s="267"/>
      <c r="E117" s="267"/>
      <c r="F117" s="287" t="s">
        <v>1125</v>
      </c>
      <c r="G117" s="267"/>
      <c r="H117" s="267" t="s">
        <v>1171</v>
      </c>
      <c r="I117" s="267" t="s">
        <v>1172</v>
      </c>
      <c r="J117" s="267"/>
      <c r="K117" s="279"/>
    </row>
    <row r="118" spans="2:11" s="1" customFormat="1" ht="15" customHeight="1">
      <c r="B118" s="291"/>
      <c r="C118" s="297"/>
      <c r="D118" s="297"/>
      <c r="E118" s="297"/>
      <c r="F118" s="297"/>
      <c r="G118" s="297"/>
      <c r="H118" s="297"/>
      <c r="I118" s="297"/>
      <c r="J118" s="297"/>
      <c r="K118" s="293"/>
    </row>
    <row r="119" spans="2:11" s="1" customFormat="1" ht="18.75" customHeight="1">
      <c r="B119" s="298"/>
      <c r="C119" s="264"/>
      <c r="D119" s="264"/>
      <c r="E119" s="264"/>
      <c r="F119" s="299"/>
      <c r="G119" s="264"/>
      <c r="H119" s="264"/>
      <c r="I119" s="264"/>
      <c r="J119" s="264"/>
      <c r="K119" s="298"/>
    </row>
    <row r="120" spans="2:11" s="1" customFormat="1" ht="18.75" customHeight="1">
      <c r="B120" s="274"/>
      <c r="C120" s="274"/>
      <c r="D120" s="274"/>
      <c r="E120" s="274"/>
      <c r="F120" s="274"/>
      <c r="G120" s="274"/>
      <c r="H120" s="274"/>
      <c r="I120" s="274"/>
      <c r="J120" s="274"/>
      <c r="K120" s="274"/>
    </row>
    <row r="121" spans="2:11" s="1" customFormat="1" ht="7.5" customHeight="1">
      <c r="B121" s="300"/>
      <c r="C121" s="301"/>
      <c r="D121" s="301"/>
      <c r="E121" s="301"/>
      <c r="F121" s="301"/>
      <c r="G121" s="301"/>
      <c r="H121" s="301"/>
      <c r="I121" s="301"/>
      <c r="J121" s="301"/>
      <c r="K121" s="302"/>
    </row>
    <row r="122" spans="2:11" s="1" customFormat="1" ht="45" customHeight="1">
      <c r="B122" s="303"/>
      <c r="C122" s="384" t="s">
        <v>1173</v>
      </c>
      <c r="D122" s="384"/>
      <c r="E122" s="384"/>
      <c r="F122" s="384"/>
      <c r="G122" s="384"/>
      <c r="H122" s="384"/>
      <c r="I122" s="384"/>
      <c r="J122" s="384"/>
      <c r="K122" s="304"/>
    </row>
    <row r="123" spans="2:11" s="1" customFormat="1" ht="17.25" customHeight="1">
      <c r="B123" s="305"/>
      <c r="C123" s="280" t="s">
        <v>1119</v>
      </c>
      <c r="D123" s="280"/>
      <c r="E123" s="280"/>
      <c r="F123" s="280" t="s">
        <v>1120</v>
      </c>
      <c r="G123" s="281"/>
      <c r="H123" s="280" t="s">
        <v>58</v>
      </c>
      <c r="I123" s="280" t="s">
        <v>61</v>
      </c>
      <c r="J123" s="280" t="s">
        <v>1121</v>
      </c>
      <c r="K123" s="306"/>
    </row>
    <row r="124" spans="2:11" s="1" customFormat="1" ht="17.25" customHeight="1">
      <c r="B124" s="305"/>
      <c r="C124" s="282" t="s">
        <v>1122</v>
      </c>
      <c r="D124" s="282"/>
      <c r="E124" s="282"/>
      <c r="F124" s="283" t="s">
        <v>1123</v>
      </c>
      <c r="G124" s="284"/>
      <c r="H124" s="282"/>
      <c r="I124" s="282"/>
      <c r="J124" s="282" t="s">
        <v>1124</v>
      </c>
      <c r="K124" s="306"/>
    </row>
    <row r="125" spans="2:11" s="1" customFormat="1" ht="5.25" customHeight="1">
      <c r="B125" s="307"/>
      <c r="C125" s="285"/>
      <c r="D125" s="285"/>
      <c r="E125" s="285"/>
      <c r="F125" s="285"/>
      <c r="G125" s="267"/>
      <c r="H125" s="285"/>
      <c r="I125" s="285"/>
      <c r="J125" s="285"/>
      <c r="K125" s="308"/>
    </row>
    <row r="126" spans="2:11" s="1" customFormat="1" ht="15" customHeight="1">
      <c r="B126" s="307"/>
      <c r="C126" s="267" t="s">
        <v>1128</v>
      </c>
      <c r="D126" s="285"/>
      <c r="E126" s="285"/>
      <c r="F126" s="287" t="s">
        <v>1125</v>
      </c>
      <c r="G126" s="267"/>
      <c r="H126" s="267" t="s">
        <v>1165</v>
      </c>
      <c r="I126" s="267" t="s">
        <v>1127</v>
      </c>
      <c r="J126" s="267">
        <v>120</v>
      </c>
      <c r="K126" s="309"/>
    </row>
    <row r="127" spans="2:11" s="1" customFormat="1" ht="15" customHeight="1">
      <c r="B127" s="307"/>
      <c r="C127" s="267" t="s">
        <v>1174</v>
      </c>
      <c r="D127" s="267"/>
      <c r="E127" s="267"/>
      <c r="F127" s="287" t="s">
        <v>1125</v>
      </c>
      <c r="G127" s="267"/>
      <c r="H127" s="267" t="s">
        <v>1175</v>
      </c>
      <c r="I127" s="267" t="s">
        <v>1127</v>
      </c>
      <c r="J127" s="267" t="s">
        <v>1176</v>
      </c>
      <c r="K127" s="309"/>
    </row>
    <row r="128" spans="2:11" s="1" customFormat="1" ht="15" customHeight="1">
      <c r="B128" s="307"/>
      <c r="C128" s="267" t="s">
        <v>1073</v>
      </c>
      <c r="D128" s="267"/>
      <c r="E128" s="267"/>
      <c r="F128" s="287" t="s">
        <v>1125</v>
      </c>
      <c r="G128" s="267"/>
      <c r="H128" s="267" t="s">
        <v>1177</v>
      </c>
      <c r="I128" s="267" t="s">
        <v>1127</v>
      </c>
      <c r="J128" s="267" t="s">
        <v>1176</v>
      </c>
      <c r="K128" s="309"/>
    </row>
    <row r="129" spans="2:11" s="1" customFormat="1" ht="15" customHeight="1">
      <c r="B129" s="307"/>
      <c r="C129" s="267" t="s">
        <v>1136</v>
      </c>
      <c r="D129" s="267"/>
      <c r="E129" s="267"/>
      <c r="F129" s="287" t="s">
        <v>1131</v>
      </c>
      <c r="G129" s="267"/>
      <c r="H129" s="267" t="s">
        <v>1137</v>
      </c>
      <c r="I129" s="267" t="s">
        <v>1127</v>
      </c>
      <c r="J129" s="267">
        <v>15</v>
      </c>
      <c r="K129" s="309"/>
    </row>
    <row r="130" spans="2:11" s="1" customFormat="1" ht="15" customHeight="1">
      <c r="B130" s="307"/>
      <c r="C130" s="289" t="s">
        <v>1138</v>
      </c>
      <c r="D130" s="289"/>
      <c r="E130" s="289"/>
      <c r="F130" s="290" t="s">
        <v>1131</v>
      </c>
      <c r="G130" s="289"/>
      <c r="H130" s="289" t="s">
        <v>1139</v>
      </c>
      <c r="I130" s="289" t="s">
        <v>1127</v>
      </c>
      <c r="J130" s="289">
        <v>15</v>
      </c>
      <c r="K130" s="309"/>
    </row>
    <row r="131" spans="2:11" s="1" customFormat="1" ht="15" customHeight="1">
      <c r="B131" s="307"/>
      <c r="C131" s="289" t="s">
        <v>1140</v>
      </c>
      <c r="D131" s="289"/>
      <c r="E131" s="289"/>
      <c r="F131" s="290" t="s">
        <v>1131</v>
      </c>
      <c r="G131" s="289"/>
      <c r="H131" s="289" t="s">
        <v>1141</v>
      </c>
      <c r="I131" s="289" t="s">
        <v>1127</v>
      </c>
      <c r="J131" s="289">
        <v>20</v>
      </c>
      <c r="K131" s="309"/>
    </row>
    <row r="132" spans="2:11" s="1" customFormat="1" ht="15" customHeight="1">
      <c r="B132" s="307"/>
      <c r="C132" s="289" t="s">
        <v>1142</v>
      </c>
      <c r="D132" s="289"/>
      <c r="E132" s="289"/>
      <c r="F132" s="290" t="s">
        <v>1131</v>
      </c>
      <c r="G132" s="289"/>
      <c r="H132" s="289" t="s">
        <v>1143</v>
      </c>
      <c r="I132" s="289" t="s">
        <v>1127</v>
      </c>
      <c r="J132" s="289">
        <v>20</v>
      </c>
      <c r="K132" s="309"/>
    </row>
    <row r="133" spans="2:11" s="1" customFormat="1" ht="15" customHeight="1">
      <c r="B133" s="307"/>
      <c r="C133" s="267" t="s">
        <v>1130</v>
      </c>
      <c r="D133" s="267"/>
      <c r="E133" s="267"/>
      <c r="F133" s="287" t="s">
        <v>1131</v>
      </c>
      <c r="G133" s="267"/>
      <c r="H133" s="267" t="s">
        <v>1165</v>
      </c>
      <c r="I133" s="267" t="s">
        <v>1127</v>
      </c>
      <c r="J133" s="267">
        <v>50</v>
      </c>
      <c r="K133" s="309"/>
    </row>
    <row r="134" spans="2:11" s="1" customFormat="1" ht="15" customHeight="1">
      <c r="B134" s="307"/>
      <c r="C134" s="267" t="s">
        <v>1144</v>
      </c>
      <c r="D134" s="267"/>
      <c r="E134" s="267"/>
      <c r="F134" s="287" t="s">
        <v>1131</v>
      </c>
      <c r="G134" s="267"/>
      <c r="H134" s="267" t="s">
        <v>1165</v>
      </c>
      <c r="I134" s="267" t="s">
        <v>1127</v>
      </c>
      <c r="J134" s="267">
        <v>50</v>
      </c>
      <c r="K134" s="309"/>
    </row>
    <row r="135" spans="2:11" s="1" customFormat="1" ht="15" customHeight="1">
      <c r="B135" s="307"/>
      <c r="C135" s="267" t="s">
        <v>1150</v>
      </c>
      <c r="D135" s="267"/>
      <c r="E135" s="267"/>
      <c r="F135" s="287" t="s">
        <v>1131</v>
      </c>
      <c r="G135" s="267"/>
      <c r="H135" s="267" t="s">
        <v>1165</v>
      </c>
      <c r="I135" s="267" t="s">
        <v>1127</v>
      </c>
      <c r="J135" s="267">
        <v>50</v>
      </c>
      <c r="K135" s="309"/>
    </row>
    <row r="136" spans="2:11" s="1" customFormat="1" ht="15" customHeight="1">
      <c r="B136" s="307"/>
      <c r="C136" s="267" t="s">
        <v>1152</v>
      </c>
      <c r="D136" s="267"/>
      <c r="E136" s="267"/>
      <c r="F136" s="287" t="s">
        <v>1131</v>
      </c>
      <c r="G136" s="267"/>
      <c r="H136" s="267" t="s">
        <v>1165</v>
      </c>
      <c r="I136" s="267" t="s">
        <v>1127</v>
      </c>
      <c r="J136" s="267">
        <v>50</v>
      </c>
      <c r="K136" s="309"/>
    </row>
    <row r="137" spans="2:11" s="1" customFormat="1" ht="15" customHeight="1">
      <c r="B137" s="307"/>
      <c r="C137" s="267" t="s">
        <v>1153</v>
      </c>
      <c r="D137" s="267"/>
      <c r="E137" s="267"/>
      <c r="F137" s="287" t="s">
        <v>1131</v>
      </c>
      <c r="G137" s="267"/>
      <c r="H137" s="267" t="s">
        <v>1178</v>
      </c>
      <c r="I137" s="267" t="s">
        <v>1127</v>
      </c>
      <c r="J137" s="267">
        <v>255</v>
      </c>
      <c r="K137" s="309"/>
    </row>
    <row r="138" spans="2:11" s="1" customFormat="1" ht="15" customHeight="1">
      <c r="B138" s="307"/>
      <c r="C138" s="267" t="s">
        <v>1155</v>
      </c>
      <c r="D138" s="267"/>
      <c r="E138" s="267"/>
      <c r="F138" s="287" t="s">
        <v>1125</v>
      </c>
      <c r="G138" s="267"/>
      <c r="H138" s="267" t="s">
        <v>1179</v>
      </c>
      <c r="I138" s="267" t="s">
        <v>1157</v>
      </c>
      <c r="J138" s="267"/>
      <c r="K138" s="309"/>
    </row>
    <row r="139" spans="2:11" s="1" customFormat="1" ht="15" customHeight="1">
      <c r="B139" s="307"/>
      <c r="C139" s="267" t="s">
        <v>1158</v>
      </c>
      <c r="D139" s="267"/>
      <c r="E139" s="267"/>
      <c r="F139" s="287" t="s">
        <v>1125</v>
      </c>
      <c r="G139" s="267"/>
      <c r="H139" s="267" t="s">
        <v>1180</v>
      </c>
      <c r="I139" s="267" t="s">
        <v>1160</v>
      </c>
      <c r="J139" s="267"/>
      <c r="K139" s="309"/>
    </row>
    <row r="140" spans="2:11" s="1" customFormat="1" ht="15" customHeight="1">
      <c r="B140" s="307"/>
      <c r="C140" s="267" t="s">
        <v>1161</v>
      </c>
      <c r="D140" s="267"/>
      <c r="E140" s="267"/>
      <c r="F140" s="287" t="s">
        <v>1125</v>
      </c>
      <c r="G140" s="267"/>
      <c r="H140" s="267" t="s">
        <v>1161</v>
      </c>
      <c r="I140" s="267" t="s">
        <v>1160</v>
      </c>
      <c r="J140" s="267"/>
      <c r="K140" s="309"/>
    </row>
    <row r="141" spans="2:11" s="1" customFormat="1" ht="15" customHeight="1">
      <c r="B141" s="307"/>
      <c r="C141" s="267" t="s">
        <v>42</v>
      </c>
      <c r="D141" s="267"/>
      <c r="E141" s="267"/>
      <c r="F141" s="287" t="s">
        <v>1125</v>
      </c>
      <c r="G141" s="267"/>
      <c r="H141" s="267" t="s">
        <v>1181</v>
      </c>
      <c r="I141" s="267" t="s">
        <v>1160</v>
      </c>
      <c r="J141" s="267"/>
      <c r="K141" s="309"/>
    </row>
    <row r="142" spans="2:11" s="1" customFormat="1" ht="15" customHeight="1">
      <c r="B142" s="307"/>
      <c r="C142" s="267" t="s">
        <v>1182</v>
      </c>
      <c r="D142" s="267"/>
      <c r="E142" s="267"/>
      <c r="F142" s="287" t="s">
        <v>1125</v>
      </c>
      <c r="G142" s="267"/>
      <c r="H142" s="267" t="s">
        <v>1183</v>
      </c>
      <c r="I142" s="267" t="s">
        <v>1160</v>
      </c>
      <c r="J142" s="267"/>
      <c r="K142" s="309"/>
    </row>
    <row r="143" spans="2:11" s="1" customFormat="1" ht="15" customHeight="1">
      <c r="B143" s="310"/>
      <c r="C143" s="311"/>
      <c r="D143" s="311"/>
      <c r="E143" s="311"/>
      <c r="F143" s="311"/>
      <c r="G143" s="311"/>
      <c r="H143" s="311"/>
      <c r="I143" s="311"/>
      <c r="J143" s="311"/>
      <c r="K143" s="312"/>
    </row>
    <row r="144" spans="2:11" s="1" customFormat="1" ht="18.75" customHeight="1">
      <c r="B144" s="264"/>
      <c r="C144" s="264"/>
      <c r="D144" s="264"/>
      <c r="E144" s="264"/>
      <c r="F144" s="299"/>
      <c r="G144" s="264"/>
      <c r="H144" s="264"/>
      <c r="I144" s="264"/>
      <c r="J144" s="264"/>
      <c r="K144" s="264"/>
    </row>
    <row r="145" spans="2:11" s="1" customFormat="1" ht="18.75" customHeight="1">
      <c r="B145" s="274"/>
      <c r="C145" s="274"/>
      <c r="D145" s="274"/>
      <c r="E145" s="274"/>
      <c r="F145" s="274"/>
      <c r="G145" s="274"/>
      <c r="H145" s="274"/>
      <c r="I145" s="274"/>
      <c r="J145" s="274"/>
      <c r="K145" s="274"/>
    </row>
    <row r="146" spans="2:11" s="1" customFormat="1" ht="7.5" customHeight="1">
      <c r="B146" s="275"/>
      <c r="C146" s="276"/>
      <c r="D146" s="276"/>
      <c r="E146" s="276"/>
      <c r="F146" s="276"/>
      <c r="G146" s="276"/>
      <c r="H146" s="276"/>
      <c r="I146" s="276"/>
      <c r="J146" s="276"/>
      <c r="K146" s="277"/>
    </row>
    <row r="147" spans="2:11" s="1" customFormat="1" ht="45" customHeight="1">
      <c r="B147" s="278"/>
      <c r="C147" s="383" t="s">
        <v>1184</v>
      </c>
      <c r="D147" s="383"/>
      <c r="E147" s="383"/>
      <c r="F147" s="383"/>
      <c r="G147" s="383"/>
      <c r="H147" s="383"/>
      <c r="I147" s="383"/>
      <c r="J147" s="383"/>
      <c r="K147" s="279"/>
    </row>
    <row r="148" spans="2:11" s="1" customFormat="1" ht="17.25" customHeight="1">
      <c r="B148" s="278"/>
      <c r="C148" s="280" t="s">
        <v>1119</v>
      </c>
      <c r="D148" s="280"/>
      <c r="E148" s="280"/>
      <c r="F148" s="280" t="s">
        <v>1120</v>
      </c>
      <c r="G148" s="281"/>
      <c r="H148" s="280" t="s">
        <v>58</v>
      </c>
      <c r="I148" s="280" t="s">
        <v>61</v>
      </c>
      <c r="J148" s="280" t="s">
        <v>1121</v>
      </c>
      <c r="K148" s="279"/>
    </row>
    <row r="149" spans="2:11" s="1" customFormat="1" ht="17.25" customHeight="1">
      <c r="B149" s="278"/>
      <c r="C149" s="282" t="s">
        <v>1122</v>
      </c>
      <c r="D149" s="282"/>
      <c r="E149" s="282"/>
      <c r="F149" s="283" t="s">
        <v>1123</v>
      </c>
      <c r="G149" s="284"/>
      <c r="H149" s="282"/>
      <c r="I149" s="282"/>
      <c r="J149" s="282" t="s">
        <v>1124</v>
      </c>
      <c r="K149" s="279"/>
    </row>
    <row r="150" spans="2:11" s="1" customFormat="1" ht="5.25" customHeight="1">
      <c r="B150" s="288"/>
      <c r="C150" s="285"/>
      <c r="D150" s="285"/>
      <c r="E150" s="285"/>
      <c r="F150" s="285"/>
      <c r="G150" s="286"/>
      <c r="H150" s="285"/>
      <c r="I150" s="285"/>
      <c r="J150" s="285"/>
      <c r="K150" s="309"/>
    </row>
    <row r="151" spans="2:11" s="1" customFormat="1" ht="15" customHeight="1">
      <c r="B151" s="288"/>
      <c r="C151" s="313" t="s">
        <v>1128</v>
      </c>
      <c r="D151" s="267"/>
      <c r="E151" s="267"/>
      <c r="F151" s="314" t="s">
        <v>1125</v>
      </c>
      <c r="G151" s="267"/>
      <c r="H151" s="313" t="s">
        <v>1165</v>
      </c>
      <c r="I151" s="313" t="s">
        <v>1127</v>
      </c>
      <c r="J151" s="313">
        <v>120</v>
      </c>
      <c r="K151" s="309"/>
    </row>
    <row r="152" spans="2:11" s="1" customFormat="1" ht="15" customHeight="1">
      <c r="B152" s="288"/>
      <c r="C152" s="313" t="s">
        <v>1174</v>
      </c>
      <c r="D152" s="267"/>
      <c r="E152" s="267"/>
      <c r="F152" s="314" t="s">
        <v>1125</v>
      </c>
      <c r="G152" s="267"/>
      <c r="H152" s="313" t="s">
        <v>1185</v>
      </c>
      <c r="I152" s="313" t="s">
        <v>1127</v>
      </c>
      <c r="J152" s="313" t="s">
        <v>1176</v>
      </c>
      <c r="K152" s="309"/>
    </row>
    <row r="153" spans="2:11" s="1" customFormat="1" ht="15" customHeight="1">
      <c r="B153" s="288"/>
      <c r="C153" s="313" t="s">
        <v>1073</v>
      </c>
      <c r="D153" s="267"/>
      <c r="E153" s="267"/>
      <c r="F153" s="314" t="s">
        <v>1125</v>
      </c>
      <c r="G153" s="267"/>
      <c r="H153" s="313" t="s">
        <v>1186</v>
      </c>
      <c r="I153" s="313" t="s">
        <v>1127</v>
      </c>
      <c r="J153" s="313" t="s">
        <v>1176</v>
      </c>
      <c r="K153" s="309"/>
    </row>
    <row r="154" spans="2:11" s="1" customFormat="1" ht="15" customHeight="1">
      <c r="B154" s="288"/>
      <c r="C154" s="313" t="s">
        <v>1130</v>
      </c>
      <c r="D154" s="267"/>
      <c r="E154" s="267"/>
      <c r="F154" s="314" t="s">
        <v>1131</v>
      </c>
      <c r="G154" s="267"/>
      <c r="H154" s="313" t="s">
        <v>1165</v>
      </c>
      <c r="I154" s="313" t="s">
        <v>1127</v>
      </c>
      <c r="J154" s="313">
        <v>50</v>
      </c>
      <c r="K154" s="309"/>
    </row>
    <row r="155" spans="2:11" s="1" customFormat="1" ht="15" customHeight="1">
      <c r="B155" s="288"/>
      <c r="C155" s="313" t="s">
        <v>1133</v>
      </c>
      <c r="D155" s="267"/>
      <c r="E155" s="267"/>
      <c r="F155" s="314" t="s">
        <v>1125</v>
      </c>
      <c r="G155" s="267"/>
      <c r="H155" s="313" t="s">
        <v>1165</v>
      </c>
      <c r="I155" s="313" t="s">
        <v>1135</v>
      </c>
      <c r="J155" s="313"/>
      <c r="K155" s="309"/>
    </row>
    <row r="156" spans="2:11" s="1" customFormat="1" ht="15" customHeight="1">
      <c r="B156" s="288"/>
      <c r="C156" s="313" t="s">
        <v>1144</v>
      </c>
      <c r="D156" s="267"/>
      <c r="E156" s="267"/>
      <c r="F156" s="314" t="s">
        <v>1131</v>
      </c>
      <c r="G156" s="267"/>
      <c r="H156" s="313" t="s">
        <v>1165</v>
      </c>
      <c r="I156" s="313" t="s">
        <v>1127</v>
      </c>
      <c r="J156" s="313">
        <v>50</v>
      </c>
      <c r="K156" s="309"/>
    </row>
    <row r="157" spans="2:11" s="1" customFormat="1" ht="15" customHeight="1">
      <c r="B157" s="288"/>
      <c r="C157" s="313" t="s">
        <v>1152</v>
      </c>
      <c r="D157" s="267"/>
      <c r="E157" s="267"/>
      <c r="F157" s="314" t="s">
        <v>1131</v>
      </c>
      <c r="G157" s="267"/>
      <c r="H157" s="313" t="s">
        <v>1165</v>
      </c>
      <c r="I157" s="313" t="s">
        <v>1127</v>
      </c>
      <c r="J157" s="313">
        <v>50</v>
      </c>
      <c r="K157" s="309"/>
    </row>
    <row r="158" spans="2:11" s="1" customFormat="1" ht="15" customHeight="1">
      <c r="B158" s="288"/>
      <c r="C158" s="313" t="s">
        <v>1150</v>
      </c>
      <c r="D158" s="267"/>
      <c r="E158" s="267"/>
      <c r="F158" s="314" t="s">
        <v>1131</v>
      </c>
      <c r="G158" s="267"/>
      <c r="H158" s="313" t="s">
        <v>1165</v>
      </c>
      <c r="I158" s="313" t="s">
        <v>1127</v>
      </c>
      <c r="J158" s="313">
        <v>50</v>
      </c>
      <c r="K158" s="309"/>
    </row>
    <row r="159" spans="2:11" s="1" customFormat="1" ht="15" customHeight="1">
      <c r="B159" s="288"/>
      <c r="C159" s="313" t="s">
        <v>112</v>
      </c>
      <c r="D159" s="267"/>
      <c r="E159" s="267"/>
      <c r="F159" s="314" t="s">
        <v>1125</v>
      </c>
      <c r="G159" s="267"/>
      <c r="H159" s="313" t="s">
        <v>1187</v>
      </c>
      <c r="I159" s="313" t="s">
        <v>1127</v>
      </c>
      <c r="J159" s="313" t="s">
        <v>1188</v>
      </c>
      <c r="K159" s="309"/>
    </row>
    <row r="160" spans="2:11" s="1" customFormat="1" ht="15" customHeight="1">
      <c r="B160" s="288"/>
      <c r="C160" s="313" t="s">
        <v>1189</v>
      </c>
      <c r="D160" s="267"/>
      <c r="E160" s="267"/>
      <c r="F160" s="314" t="s">
        <v>1125</v>
      </c>
      <c r="G160" s="267"/>
      <c r="H160" s="313" t="s">
        <v>1190</v>
      </c>
      <c r="I160" s="313" t="s">
        <v>1160</v>
      </c>
      <c r="J160" s="313"/>
      <c r="K160" s="309"/>
    </row>
    <row r="161" spans="2:11" s="1" customFormat="1" ht="15" customHeight="1">
      <c r="B161" s="315"/>
      <c r="C161" s="297"/>
      <c r="D161" s="297"/>
      <c r="E161" s="297"/>
      <c r="F161" s="297"/>
      <c r="G161" s="297"/>
      <c r="H161" s="297"/>
      <c r="I161" s="297"/>
      <c r="J161" s="297"/>
      <c r="K161" s="316"/>
    </row>
    <row r="162" spans="2:11" s="1" customFormat="1" ht="18.75" customHeight="1">
      <c r="B162" s="264"/>
      <c r="C162" s="267"/>
      <c r="D162" s="267"/>
      <c r="E162" s="267"/>
      <c r="F162" s="287"/>
      <c r="G162" s="267"/>
      <c r="H162" s="267"/>
      <c r="I162" s="267"/>
      <c r="J162" s="267"/>
      <c r="K162" s="264"/>
    </row>
    <row r="163" spans="2:11" s="1" customFormat="1" ht="18.75" customHeight="1">
      <c r="B163" s="274"/>
      <c r="C163" s="274"/>
      <c r="D163" s="274"/>
      <c r="E163" s="274"/>
      <c r="F163" s="274"/>
      <c r="G163" s="274"/>
      <c r="H163" s="274"/>
      <c r="I163" s="274"/>
      <c r="J163" s="274"/>
      <c r="K163" s="274"/>
    </row>
    <row r="164" spans="2:11" s="1" customFormat="1" ht="7.5" customHeight="1">
      <c r="B164" s="256"/>
      <c r="C164" s="257"/>
      <c r="D164" s="257"/>
      <c r="E164" s="257"/>
      <c r="F164" s="257"/>
      <c r="G164" s="257"/>
      <c r="H164" s="257"/>
      <c r="I164" s="257"/>
      <c r="J164" s="257"/>
      <c r="K164" s="258"/>
    </row>
    <row r="165" spans="2:11" s="1" customFormat="1" ht="45" customHeight="1">
      <c r="B165" s="259"/>
      <c r="C165" s="384" t="s">
        <v>1191</v>
      </c>
      <c r="D165" s="384"/>
      <c r="E165" s="384"/>
      <c r="F165" s="384"/>
      <c r="G165" s="384"/>
      <c r="H165" s="384"/>
      <c r="I165" s="384"/>
      <c r="J165" s="384"/>
      <c r="K165" s="260"/>
    </row>
    <row r="166" spans="2:11" s="1" customFormat="1" ht="17.25" customHeight="1">
      <c r="B166" s="259"/>
      <c r="C166" s="280" t="s">
        <v>1119</v>
      </c>
      <c r="D166" s="280"/>
      <c r="E166" s="280"/>
      <c r="F166" s="280" t="s">
        <v>1120</v>
      </c>
      <c r="G166" s="317"/>
      <c r="H166" s="318" t="s">
        <v>58</v>
      </c>
      <c r="I166" s="318" t="s">
        <v>61</v>
      </c>
      <c r="J166" s="280" t="s">
        <v>1121</v>
      </c>
      <c r="K166" s="260"/>
    </row>
    <row r="167" spans="2:11" s="1" customFormat="1" ht="17.25" customHeight="1">
      <c r="B167" s="261"/>
      <c r="C167" s="282" t="s">
        <v>1122</v>
      </c>
      <c r="D167" s="282"/>
      <c r="E167" s="282"/>
      <c r="F167" s="283" t="s">
        <v>1123</v>
      </c>
      <c r="G167" s="319"/>
      <c r="H167" s="320"/>
      <c r="I167" s="320"/>
      <c r="J167" s="282" t="s">
        <v>1124</v>
      </c>
      <c r="K167" s="262"/>
    </row>
    <row r="168" spans="2:11" s="1" customFormat="1" ht="5.25" customHeight="1">
      <c r="B168" s="288"/>
      <c r="C168" s="285"/>
      <c r="D168" s="285"/>
      <c r="E168" s="285"/>
      <c r="F168" s="285"/>
      <c r="G168" s="286"/>
      <c r="H168" s="285"/>
      <c r="I168" s="285"/>
      <c r="J168" s="285"/>
      <c r="K168" s="309"/>
    </row>
    <row r="169" spans="2:11" s="1" customFormat="1" ht="15" customHeight="1">
      <c r="B169" s="288"/>
      <c r="C169" s="267" t="s">
        <v>1128</v>
      </c>
      <c r="D169" s="267"/>
      <c r="E169" s="267"/>
      <c r="F169" s="287" t="s">
        <v>1125</v>
      </c>
      <c r="G169" s="267"/>
      <c r="H169" s="267" t="s">
        <v>1165</v>
      </c>
      <c r="I169" s="267" t="s">
        <v>1127</v>
      </c>
      <c r="J169" s="267">
        <v>120</v>
      </c>
      <c r="K169" s="309"/>
    </row>
    <row r="170" spans="2:11" s="1" customFormat="1" ht="15" customHeight="1">
      <c r="B170" s="288"/>
      <c r="C170" s="267" t="s">
        <v>1174</v>
      </c>
      <c r="D170" s="267"/>
      <c r="E170" s="267"/>
      <c r="F170" s="287" t="s">
        <v>1125</v>
      </c>
      <c r="G170" s="267"/>
      <c r="H170" s="267" t="s">
        <v>1175</v>
      </c>
      <c r="I170" s="267" t="s">
        <v>1127</v>
      </c>
      <c r="J170" s="267" t="s">
        <v>1176</v>
      </c>
      <c r="K170" s="309"/>
    </row>
    <row r="171" spans="2:11" s="1" customFormat="1" ht="15" customHeight="1">
      <c r="B171" s="288"/>
      <c r="C171" s="267" t="s">
        <v>1073</v>
      </c>
      <c r="D171" s="267"/>
      <c r="E171" s="267"/>
      <c r="F171" s="287" t="s">
        <v>1125</v>
      </c>
      <c r="G171" s="267"/>
      <c r="H171" s="267" t="s">
        <v>1192</v>
      </c>
      <c r="I171" s="267" t="s">
        <v>1127</v>
      </c>
      <c r="J171" s="267" t="s">
        <v>1176</v>
      </c>
      <c r="K171" s="309"/>
    </row>
    <row r="172" spans="2:11" s="1" customFormat="1" ht="15" customHeight="1">
      <c r="B172" s="288"/>
      <c r="C172" s="267" t="s">
        <v>1130</v>
      </c>
      <c r="D172" s="267"/>
      <c r="E172" s="267"/>
      <c r="F172" s="287" t="s">
        <v>1131</v>
      </c>
      <c r="G172" s="267"/>
      <c r="H172" s="267" t="s">
        <v>1192</v>
      </c>
      <c r="I172" s="267" t="s">
        <v>1127</v>
      </c>
      <c r="J172" s="267">
        <v>50</v>
      </c>
      <c r="K172" s="309"/>
    </row>
    <row r="173" spans="2:11" s="1" customFormat="1" ht="15" customHeight="1">
      <c r="B173" s="288"/>
      <c r="C173" s="267" t="s">
        <v>1133</v>
      </c>
      <c r="D173" s="267"/>
      <c r="E173" s="267"/>
      <c r="F173" s="287" t="s">
        <v>1125</v>
      </c>
      <c r="G173" s="267"/>
      <c r="H173" s="267" t="s">
        <v>1192</v>
      </c>
      <c r="I173" s="267" t="s">
        <v>1135</v>
      </c>
      <c r="J173" s="267"/>
      <c r="K173" s="309"/>
    </row>
    <row r="174" spans="2:11" s="1" customFormat="1" ht="15" customHeight="1">
      <c r="B174" s="288"/>
      <c r="C174" s="267" t="s">
        <v>1144</v>
      </c>
      <c r="D174" s="267"/>
      <c r="E174" s="267"/>
      <c r="F174" s="287" t="s">
        <v>1131</v>
      </c>
      <c r="G174" s="267"/>
      <c r="H174" s="267" t="s">
        <v>1192</v>
      </c>
      <c r="I174" s="267" t="s">
        <v>1127</v>
      </c>
      <c r="J174" s="267">
        <v>50</v>
      </c>
      <c r="K174" s="309"/>
    </row>
    <row r="175" spans="2:11" s="1" customFormat="1" ht="15" customHeight="1">
      <c r="B175" s="288"/>
      <c r="C175" s="267" t="s">
        <v>1152</v>
      </c>
      <c r="D175" s="267"/>
      <c r="E175" s="267"/>
      <c r="F175" s="287" t="s">
        <v>1131</v>
      </c>
      <c r="G175" s="267"/>
      <c r="H175" s="267" t="s">
        <v>1192</v>
      </c>
      <c r="I175" s="267" t="s">
        <v>1127</v>
      </c>
      <c r="J175" s="267">
        <v>50</v>
      </c>
      <c r="K175" s="309"/>
    </row>
    <row r="176" spans="2:11" s="1" customFormat="1" ht="15" customHeight="1">
      <c r="B176" s="288"/>
      <c r="C176" s="267" t="s">
        <v>1150</v>
      </c>
      <c r="D176" s="267"/>
      <c r="E176" s="267"/>
      <c r="F176" s="287" t="s">
        <v>1131</v>
      </c>
      <c r="G176" s="267"/>
      <c r="H176" s="267" t="s">
        <v>1192</v>
      </c>
      <c r="I176" s="267" t="s">
        <v>1127</v>
      </c>
      <c r="J176" s="267">
        <v>50</v>
      </c>
      <c r="K176" s="309"/>
    </row>
    <row r="177" spans="2:11" s="1" customFormat="1" ht="15" customHeight="1">
      <c r="B177" s="288"/>
      <c r="C177" s="267" t="s">
        <v>123</v>
      </c>
      <c r="D177" s="267"/>
      <c r="E177" s="267"/>
      <c r="F177" s="287" t="s">
        <v>1125</v>
      </c>
      <c r="G177" s="267"/>
      <c r="H177" s="267" t="s">
        <v>1193</v>
      </c>
      <c r="I177" s="267" t="s">
        <v>1194</v>
      </c>
      <c r="J177" s="267"/>
      <c r="K177" s="309"/>
    </row>
    <row r="178" spans="2:11" s="1" customFormat="1" ht="15" customHeight="1">
      <c r="B178" s="288"/>
      <c r="C178" s="267" t="s">
        <v>61</v>
      </c>
      <c r="D178" s="267"/>
      <c r="E178" s="267"/>
      <c r="F178" s="287" t="s">
        <v>1125</v>
      </c>
      <c r="G178" s="267"/>
      <c r="H178" s="267" t="s">
        <v>1195</v>
      </c>
      <c r="I178" s="267" t="s">
        <v>1196</v>
      </c>
      <c r="J178" s="267">
        <v>1</v>
      </c>
      <c r="K178" s="309"/>
    </row>
    <row r="179" spans="2:11" s="1" customFormat="1" ht="15" customHeight="1">
      <c r="B179" s="288"/>
      <c r="C179" s="267" t="s">
        <v>57</v>
      </c>
      <c r="D179" s="267"/>
      <c r="E179" s="267"/>
      <c r="F179" s="287" t="s">
        <v>1125</v>
      </c>
      <c r="G179" s="267"/>
      <c r="H179" s="267" t="s">
        <v>1197</v>
      </c>
      <c r="I179" s="267" t="s">
        <v>1127</v>
      </c>
      <c r="J179" s="267">
        <v>20</v>
      </c>
      <c r="K179" s="309"/>
    </row>
    <row r="180" spans="2:11" s="1" customFormat="1" ht="15" customHeight="1">
      <c r="B180" s="288"/>
      <c r="C180" s="267" t="s">
        <v>58</v>
      </c>
      <c r="D180" s="267"/>
      <c r="E180" s="267"/>
      <c r="F180" s="287" t="s">
        <v>1125</v>
      </c>
      <c r="G180" s="267"/>
      <c r="H180" s="267" t="s">
        <v>1198</v>
      </c>
      <c r="I180" s="267" t="s">
        <v>1127</v>
      </c>
      <c r="J180" s="267">
        <v>255</v>
      </c>
      <c r="K180" s="309"/>
    </row>
    <row r="181" spans="2:11" s="1" customFormat="1" ht="15" customHeight="1">
      <c r="B181" s="288"/>
      <c r="C181" s="267" t="s">
        <v>124</v>
      </c>
      <c r="D181" s="267"/>
      <c r="E181" s="267"/>
      <c r="F181" s="287" t="s">
        <v>1125</v>
      </c>
      <c r="G181" s="267"/>
      <c r="H181" s="267" t="s">
        <v>1089</v>
      </c>
      <c r="I181" s="267" t="s">
        <v>1127</v>
      </c>
      <c r="J181" s="267">
        <v>10</v>
      </c>
      <c r="K181" s="309"/>
    </row>
    <row r="182" spans="2:11" s="1" customFormat="1" ht="15" customHeight="1">
      <c r="B182" s="288"/>
      <c r="C182" s="267" t="s">
        <v>125</v>
      </c>
      <c r="D182" s="267"/>
      <c r="E182" s="267"/>
      <c r="F182" s="287" t="s">
        <v>1125</v>
      </c>
      <c r="G182" s="267"/>
      <c r="H182" s="267" t="s">
        <v>1199</v>
      </c>
      <c r="I182" s="267" t="s">
        <v>1160</v>
      </c>
      <c r="J182" s="267"/>
      <c r="K182" s="309"/>
    </row>
    <row r="183" spans="2:11" s="1" customFormat="1" ht="15" customHeight="1">
      <c r="B183" s="288"/>
      <c r="C183" s="267" t="s">
        <v>1200</v>
      </c>
      <c r="D183" s="267"/>
      <c r="E183" s="267"/>
      <c r="F183" s="287" t="s">
        <v>1125</v>
      </c>
      <c r="G183" s="267"/>
      <c r="H183" s="267" t="s">
        <v>1201</v>
      </c>
      <c r="I183" s="267" t="s">
        <v>1160</v>
      </c>
      <c r="J183" s="267"/>
      <c r="K183" s="309"/>
    </row>
    <row r="184" spans="2:11" s="1" customFormat="1" ht="15" customHeight="1">
      <c r="B184" s="288"/>
      <c r="C184" s="267" t="s">
        <v>1189</v>
      </c>
      <c r="D184" s="267"/>
      <c r="E184" s="267"/>
      <c r="F184" s="287" t="s">
        <v>1125</v>
      </c>
      <c r="G184" s="267"/>
      <c r="H184" s="267" t="s">
        <v>1202</v>
      </c>
      <c r="I184" s="267" t="s">
        <v>1160</v>
      </c>
      <c r="J184" s="267"/>
      <c r="K184" s="309"/>
    </row>
    <row r="185" spans="2:11" s="1" customFormat="1" ht="15" customHeight="1">
      <c r="B185" s="288"/>
      <c r="C185" s="267" t="s">
        <v>127</v>
      </c>
      <c r="D185" s="267"/>
      <c r="E185" s="267"/>
      <c r="F185" s="287" t="s">
        <v>1131</v>
      </c>
      <c r="G185" s="267"/>
      <c r="H185" s="267" t="s">
        <v>1203</v>
      </c>
      <c r="I185" s="267" t="s">
        <v>1127</v>
      </c>
      <c r="J185" s="267">
        <v>50</v>
      </c>
      <c r="K185" s="309"/>
    </row>
    <row r="186" spans="2:11" s="1" customFormat="1" ht="15" customHeight="1">
      <c r="B186" s="288"/>
      <c r="C186" s="267" t="s">
        <v>1204</v>
      </c>
      <c r="D186" s="267"/>
      <c r="E186" s="267"/>
      <c r="F186" s="287" t="s">
        <v>1131</v>
      </c>
      <c r="G186" s="267"/>
      <c r="H186" s="267" t="s">
        <v>1205</v>
      </c>
      <c r="I186" s="267" t="s">
        <v>1206</v>
      </c>
      <c r="J186" s="267"/>
      <c r="K186" s="309"/>
    </row>
    <row r="187" spans="2:11" s="1" customFormat="1" ht="15" customHeight="1">
      <c r="B187" s="288"/>
      <c r="C187" s="267" t="s">
        <v>1207</v>
      </c>
      <c r="D187" s="267"/>
      <c r="E187" s="267"/>
      <c r="F187" s="287" t="s">
        <v>1131</v>
      </c>
      <c r="G187" s="267"/>
      <c r="H187" s="267" t="s">
        <v>1208</v>
      </c>
      <c r="I187" s="267" t="s">
        <v>1206</v>
      </c>
      <c r="J187" s="267"/>
      <c r="K187" s="309"/>
    </row>
    <row r="188" spans="2:11" s="1" customFormat="1" ht="15" customHeight="1">
      <c r="B188" s="288"/>
      <c r="C188" s="267" t="s">
        <v>1209</v>
      </c>
      <c r="D188" s="267"/>
      <c r="E188" s="267"/>
      <c r="F188" s="287" t="s">
        <v>1131</v>
      </c>
      <c r="G188" s="267"/>
      <c r="H188" s="267" t="s">
        <v>1210</v>
      </c>
      <c r="I188" s="267" t="s">
        <v>1206</v>
      </c>
      <c r="J188" s="267"/>
      <c r="K188" s="309"/>
    </row>
    <row r="189" spans="2:11" s="1" customFormat="1" ht="15" customHeight="1">
      <c r="B189" s="288"/>
      <c r="C189" s="321" t="s">
        <v>1211</v>
      </c>
      <c r="D189" s="267"/>
      <c r="E189" s="267"/>
      <c r="F189" s="287" t="s">
        <v>1131</v>
      </c>
      <c r="G189" s="267"/>
      <c r="H189" s="267" t="s">
        <v>1212</v>
      </c>
      <c r="I189" s="267" t="s">
        <v>1213</v>
      </c>
      <c r="J189" s="322" t="s">
        <v>1214</v>
      </c>
      <c r="K189" s="309"/>
    </row>
    <row r="190" spans="2:11" s="1" customFormat="1" ht="15" customHeight="1">
      <c r="B190" s="288"/>
      <c r="C190" s="273" t="s">
        <v>46</v>
      </c>
      <c r="D190" s="267"/>
      <c r="E190" s="267"/>
      <c r="F190" s="287" t="s">
        <v>1125</v>
      </c>
      <c r="G190" s="267"/>
      <c r="H190" s="264" t="s">
        <v>1215</v>
      </c>
      <c r="I190" s="267" t="s">
        <v>1216</v>
      </c>
      <c r="J190" s="267"/>
      <c r="K190" s="309"/>
    </row>
    <row r="191" spans="2:11" s="1" customFormat="1" ht="15" customHeight="1">
      <c r="B191" s="288"/>
      <c r="C191" s="273" t="s">
        <v>1217</v>
      </c>
      <c r="D191" s="267"/>
      <c r="E191" s="267"/>
      <c r="F191" s="287" t="s">
        <v>1125</v>
      </c>
      <c r="G191" s="267"/>
      <c r="H191" s="267" t="s">
        <v>1218</v>
      </c>
      <c r="I191" s="267" t="s">
        <v>1160</v>
      </c>
      <c r="J191" s="267"/>
      <c r="K191" s="309"/>
    </row>
    <row r="192" spans="2:11" s="1" customFormat="1" ht="15" customHeight="1">
      <c r="B192" s="288"/>
      <c r="C192" s="273" t="s">
        <v>1219</v>
      </c>
      <c r="D192" s="267"/>
      <c r="E192" s="267"/>
      <c r="F192" s="287" t="s">
        <v>1125</v>
      </c>
      <c r="G192" s="267"/>
      <c r="H192" s="267" t="s">
        <v>1220</v>
      </c>
      <c r="I192" s="267" t="s">
        <v>1160</v>
      </c>
      <c r="J192" s="267"/>
      <c r="K192" s="309"/>
    </row>
    <row r="193" spans="2:11" s="1" customFormat="1" ht="15" customHeight="1">
      <c r="B193" s="288"/>
      <c r="C193" s="273" t="s">
        <v>1221</v>
      </c>
      <c r="D193" s="267"/>
      <c r="E193" s="267"/>
      <c r="F193" s="287" t="s">
        <v>1131</v>
      </c>
      <c r="G193" s="267"/>
      <c r="H193" s="267" t="s">
        <v>1222</v>
      </c>
      <c r="I193" s="267" t="s">
        <v>1160</v>
      </c>
      <c r="J193" s="267"/>
      <c r="K193" s="309"/>
    </row>
    <row r="194" spans="2:11" s="1" customFormat="1" ht="15" customHeight="1">
      <c r="B194" s="315"/>
      <c r="C194" s="323"/>
      <c r="D194" s="297"/>
      <c r="E194" s="297"/>
      <c r="F194" s="297"/>
      <c r="G194" s="297"/>
      <c r="H194" s="297"/>
      <c r="I194" s="297"/>
      <c r="J194" s="297"/>
      <c r="K194" s="316"/>
    </row>
    <row r="195" spans="2:11" s="1" customFormat="1" ht="18.75" customHeight="1">
      <c r="B195" s="264"/>
      <c r="C195" s="267"/>
      <c r="D195" s="267"/>
      <c r="E195" s="267"/>
      <c r="F195" s="287"/>
      <c r="G195" s="267"/>
      <c r="H195" s="267"/>
      <c r="I195" s="267"/>
      <c r="J195" s="267"/>
      <c r="K195" s="264"/>
    </row>
    <row r="196" spans="2:11" s="1" customFormat="1" ht="18.75" customHeight="1">
      <c r="B196" s="264"/>
      <c r="C196" s="267"/>
      <c r="D196" s="267"/>
      <c r="E196" s="267"/>
      <c r="F196" s="287"/>
      <c r="G196" s="267"/>
      <c r="H196" s="267"/>
      <c r="I196" s="267"/>
      <c r="J196" s="267"/>
      <c r="K196" s="264"/>
    </row>
    <row r="197" spans="2:11" s="1" customFormat="1" ht="18.75" customHeight="1">
      <c r="B197" s="274"/>
      <c r="C197" s="274"/>
      <c r="D197" s="274"/>
      <c r="E197" s="274"/>
      <c r="F197" s="274"/>
      <c r="G197" s="274"/>
      <c r="H197" s="274"/>
      <c r="I197" s="274"/>
      <c r="J197" s="274"/>
      <c r="K197" s="274"/>
    </row>
    <row r="198" spans="2:11" s="1" customFormat="1" ht="12">
      <c r="B198" s="256"/>
      <c r="C198" s="257"/>
      <c r="D198" s="257"/>
      <c r="E198" s="257"/>
      <c r="F198" s="257"/>
      <c r="G198" s="257"/>
      <c r="H198" s="257"/>
      <c r="I198" s="257"/>
      <c r="J198" s="257"/>
      <c r="K198" s="258"/>
    </row>
    <row r="199" spans="2:11" s="1" customFormat="1" ht="22.2">
      <c r="B199" s="259"/>
      <c r="C199" s="384" t="s">
        <v>1223</v>
      </c>
      <c r="D199" s="384"/>
      <c r="E199" s="384"/>
      <c r="F199" s="384"/>
      <c r="G199" s="384"/>
      <c r="H199" s="384"/>
      <c r="I199" s="384"/>
      <c r="J199" s="384"/>
      <c r="K199" s="260"/>
    </row>
    <row r="200" spans="2:11" s="1" customFormat="1" ht="25.5" customHeight="1">
      <c r="B200" s="259"/>
      <c r="C200" s="324" t="s">
        <v>1224</v>
      </c>
      <c r="D200" s="324"/>
      <c r="E200" s="324"/>
      <c r="F200" s="324" t="s">
        <v>1225</v>
      </c>
      <c r="G200" s="325"/>
      <c r="H200" s="385" t="s">
        <v>1226</v>
      </c>
      <c r="I200" s="385"/>
      <c r="J200" s="385"/>
      <c r="K200" s="260"/>
    </row>
    <row r="201" spans="2:11" s="1" customFormat="1" ht="5.25" customHeight="1">
      <c r="B201" s="288"/>
      <c r="C201" s="285"/>
      <c r="D201" s="285"/>
      <c r="E201" s="285"/>
      <c r="F201" s="285"/>
      <c r="G201" s="267"/>
      <c r="H201" s="285"/>
      <c r="I201" s="285"/>
      <c r="J201" s="285"/>
      <c r="K201" s="309"/>
    </row>
    <row r="202" spans="2:11" s="1" customFormat="1" ht="15" customHeight="1">
      <c r="B202" s="288"/>
      <c r="C202" s="267" t="s">
        <v>1216</v>
      </c>
      <c r="D202" s="267"/>
      <c r="E202" s="267"/>
      <c r="F202" s="287" t="s">
        <v>47</v>
      </c>
      <c r="G202" s="267"/>
      <c r="H202" s="386" t="s">
        <v>1227</v>
      </c>
      <c r="I202" s="386"/>
      <c r="J202" s="386"/>
      <c r="K202" s="309"/>
    </row>
    <row r="203" spans="2:11" s="1" customFormat="1" ht="15" customHeight="1">
      <c r="B203" s="288"/>
      <c r="C203" s="294"/>
      <c r="D203" s="267"/>
      <c r="E203" s="267"/>
      <c r="F203" s="287" t="s">
        <v>48</v>
      </c>
      <c r="G203" s="267"/>
      <c r="H203" s="386" t="s">
        <v>1228</v>
      </c>
      <c r="I203" s="386"/>
      <c r="J203" s="386"/>
      <c r="K203" s="309"/>
    </row>
    <row r="204" spans="2:11" s="1" customFormat="1" ht="15" customHeight="1">
      <c r="B204" s="288"/>
      <c r="C204" s="294"/>
      <c r="D204" s="267"/>
      <c r="E204" s="267"/>
      <c r="F204" s="287" t="s">
        <v>51</v>
      </c>
      <c r="G204" s="267"/>
      <c r="H204" s="386" t="s">
        <v>1229</v>
      </c>
      <c r="I204" s="386"/>
      <c r="J204" s="386"/>
      <c r="K204" s="309"/>
    </row>
    <row r="205" spans="2:11" s="1" customFormat="1" ht="15" customHeight="1">
      <c r="B205" s="288"/>
      <c r="C205" s="267"/>
      <c r="D205" s="267"/>
      <c r="E205" s="267"/>
      <c r="F205" s="287" t="s">
        <v>49</v>
      </c>
      <c r="G205" s="267"/>
      <c r="H205" s="386" t="s">
        <v>1230</v>
      </c>
      <c r="I205" s="386"/>
      <c r="J205" s="386"/>
      <c r="K205" s="309"/>
    </row>
    <row r="206" spans="2:11" s="1" customFormat="1" ht="15" customHeight="1">
      <c r="B206" s="288"/>
      <c r="C206" s="267"/>
      <c r="D206" s="267"/>
      <c r="E206" s="267"/>
      <c r="F206" s="287" t="s">
        <v>50</v>
      </c>
      <c r="G206" s="267"/>
      <c r="H206" s="386" t="s">
        <v>1231</v>
      </c>
      <c r="I206" s="386"/>
      <c r="J206" s="386"/>
      <c r="K206" s="309"/>
    </row>
    <row r="207" spans="2:11" s="1" customFormat="1" ht="15" customHeight="1">
      <c r="B207" s="288"/>
      <c r="C207" s="267"/>
      <c r="D207" s="267"/>
      <c r="E207" s="267"/>
      <c r="F207" s="287"/>
      <c r="G207" s="267"/>
      <c r="H207" s="267"/>
      <c r="I207" s="267"/>
      <c r="J207" s="267"/>
      <c r="K207" s="309"/>
    </row>
    <row r="208" spans="2:11" s="1" customFormat="1" ht="15" customHeight="1">
      <c r="B208" s="288"/>
      <c r="C208" s="267" t="s">
        <v>1172</v>
      </c>
      <c r="D208" s="267"/>
      <c r="E208" s="267"/>
      <c r="F208" s="287" t="s">
        <v>83</v>
      </c>
      <c r="G208" s="267"/>
      <c r="H208" s="386" t="s">
        <v>1232</v>
      </c>
      <c r="I208" s="386"/>
      <c r="J208" s="386"/>
      <c r="K208" s="309"/>
    </row>
    <row r="209" spans="2:11" s="1" customFormat="1" ht="15" customHeight="1">
      <c r="B209" s="288"/>
      <c r="C209" s="294"/>
      <c r="D209" s="267"/>
      <c r="E209" s="267"/>
      <c r="F209" s="287" t="s">
        <v>1067</v>
      </c>
      <c r="G209" s="267"/>
      <c r="H209" s="386" t="s">
        <v>1068</v>
      </c>
      <c r="I209" s="386"/>
      <c r="J209" s="386"/>
      <c r="K209" s="309"/>
    </row>
    <row r="210" spans="2:11" s="1" customFormat="1" ht="15" customHeight="1">
      <c r="B210" s="288"/>
      <c r="C210" s="267"/>
      <c r="D210" s="267"/>
      <c r="E210" s="267"/>
      <c r="F210" s="287" t="s">
        <v>1065</v>
      </c>
      <c r="G210" s="267"/>
      <c r="H210" s="386" t="s">
        <v>1233</v>
      </c>
      <c r="I210" s="386"/>
      <c r="J210" s="386"/>
      <c r="K210" s="309"/>
    </row>
    <row r="211" spans="2:11" s="1" customFormat="1" ht="15" customHeight="1">
      <c r="B211" s="326"/>
      <c r="C211" s="294"/>
      <c r="D211" s="294"/>
      <c r="E211" s="294"/>
      <c r="F211" s="287" t="s">
        <v>1069</v>
      </c>
      <c r="G211" s="273"/>
      <c r="H211" s="387" t="s">
        <v>1070</v>
      </c>
      <c r="I211" s="387"/>
      <c r="J211" s="387"/>
      <c r="K211" s="327"/>
    </row>
    <row r="212" spans="2:11" s="1" customFormat="1" ht="15" customHeight="1">
      <c r="B212" s="326"/>
      <c r="C212" s="294"/>
      <c r="D212" s="294"/>
      <c r="E212" s="294"/>
      <c r="F212" s="287" t="s">
        <v>1071</v>
      </c>
      <c r="G212" s="273"/>
      <c r="H212" s="387" t="s">
        <v>1234</v>
      </c>
      <c r="I212" s="387"/>
      <c r="J212" s="387"/>
      <c r="K212" s="327"/>
    </row>
    <row r="213" spans="2:11" s="1" customFormat="1" ht="15" customHeight="1">
      <c r="B213" s="326"/>
      <c r="C213" s="294"/>
      <c r="D213" s="294"/>
      <c r="E213" s="294"/>
      <c r="F213" s="328"/>
      <c r="G213" s="273"/>
      <c r="H213" s="329"/>
      <c r="I213" s="329"/>
      <c r="J213" s="329"/>
      <c r="K213" s="327"/>
    </row>
    <row r="214" spans="2:11" s="1" customFormat="1" ht="15" customHeight="1">
      <c r="B214" s="326"/>
      <c r="C214" s="267" t="s">
        <v>1196</v>
      </c>
      <c r="D214" s="294"/>
      <c r="E214" s="294"/>
      <c r="F214" s="287">
        <v>1</v>
      </c>
      <c r="G214" s="273"/>
      <c r="H214" s="387" t="s">
        <v>1235</v>
      </c>
      <c r="I214" s="387"/>
      <c r="J214" s="387"/>
      <c r="K214" s="327"/>
    </row>
    <row r="215" spans="2:11" s="1" customFormat="1" ht="15" customHeight="1">
      <c r="B215" s="326"/>
      <c r="C215" s="294"/>
      <c r="D215" s="294"/>
      <c r="E215" s="294"/>
      <c r="F215" s="287">
        <v>2</v>
      </c>
      <c r="G215" s="273"/>
      <c r="H215" s="387" t="s">
        <v>1236</v>
      </c>
      <c r="I215" s="387"/>
      <c r="J215" s="387"/>
      <c r="K215" s="327"/>
    </row>
    <row r="216" spans="2:11" s="1" customFormat="1" ht="15" customHeight="1">
      <c r="B216" s="326"/>
      <c r="C216" s="294"/>
      <c r="D216" s="294"/>
      <c r="E216" s="294"/>
      <c r="F216" s="287">
        <v>3</v>
      </c>
      <c r="G216" s="273"/>
      <c r="H216" s="387" t="s">
        <v>1237</v>
      </c>
      <c r="I216" s="387"/>
      <c r="J216" s="387"/>
      <c r="K216" s="327"/>
    </row>
    <row r="217" spans="2:11" s="1" customFormat="1" ht="15" customHeight="1">
      <c r="B217" s="326"/>
      <c r="C217" s="294"/>
      <c r="D217" s="294"/>
      <c r="E217" s="294"/>
      <c r="F217" s="287">
        <v>4</v>
      </c>
      <c r="G217" s="273"/>
      <c r="H217" s="387" t="s">
        <v>1238</v>
      </c>
      <c r="I217" s="387"/>
      <c r="J217" s="387"/>
      <c r="K217" s="327"/>
    </row>
    <row r="218" spans="2:11" s="1" customFormat="1" ht="12.75" customHeight="1">
      <c r="B218" s="330"/>
      <c r="C218" s="331"/>
      <c r="D218" s="331"/>
      <c r="E218" s="331"/>
      <c r="F218" s="331"/>
      <c r="G218" s="331"/>
      <c r="H218" s="331"/>
      <c r="I218" s="331"/>
      <c r="J218" s="331"/>
      <c r="K218" s="332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18"/>
  <sheetViews>
    <sheetView showGridLines="0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" style="1" customWidth="1"/>
    <col min="8" max="8" width="11.42578125" style="1" customWidth="1"/>
    <col min="9" max="9" width="20.140625" style="102" customWidth="1"/>
    <col min="10" max="11" width="20.140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10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AT2" s="18" t="s">
        <v>85</v>
      </c>
    </row>
    <row r="3" spans="1:46" s="1" customFormat="1" ht="6.9" customHeight="1">
      <c r="B3" s="103"/>
      <c r="C3" s="104"/>
      <c r="D3" s="104"/>
      <c r="E3" s="104"/>
      <c r="F3" s="104"/>
      <c r="G3" s="104"/>
      <c r="H3" s="104"/>
      <c r="I3" s="105"/>
      <c r="J3" s="104"/>
      <c r="K3" s="104"/>
      <c r="L3" s="21"/>
      <c r="AT3" s="18" t="s">
        <v>86</v>
      </c>
    </row>
    <row r="4" spans="1:46" s="1" customFormat="1" ht="24.9" customHeight="1">
      <c r="B4" s="21"/>
      <c r="D4" s="106" t="s">
        <v>108</v>
      </c>
      <c r="I4" s="102"/>
      <c r="L4" s="21"/>
      <c r="M4" s="107" t="s">
        <v>10</v>
      </c>
      <c r="AT4" s="18" t="s">
        <v>4</v>
      </c>
    </row>
    <row r="5" spans="1:46" s="1" customFormat="1" ht="6.9" customHeight="1">
      <c r="B5" s="21"/>
      <c r="I5" s="102"/>
      <c r="L5" s="21"/>
    </row>
    <row r="6" spans="1:46" s="1" customFormat="1" ht="12" customHeight="1">
      <c r="B6" s="21"/>
      <c r="D6" s="108" t="s">
        <v>16</v>
      </c>
      <c r="I6" s="102"/>
      <c r="L6" s="21"/>
    </row>
    <row r="7" spans="1:46" s="1" customFormat="1" ht="16.5" customHeight="1">
      <c r="B7" s="21"/>
      <c r="E7" s="373" t="str">
        <f>'Rekapitulace stavby'!K6</f>
        <v>Praha bez bariér - nádraží Hostivař, prostupnost uzlu, Praha 10, č. akce 999412_9 - rozpočet</v>
      </c>
      <c r="F7" s="374"/>
      <c r="G7" s="374"/>
      <c r="H7" s="374"/>
      <c r="I7" s="102"/>
      <c r="L7" s="21"/>
    </row>
    <row r="8" spans="1:46" s="2" customFormat="1" ht="12" customHeight="1">
      <c r="A8" s="35"/>
      <c r="B8" s="40"/>
      <c r="C8" s="35"/>
      <c r="D8" s="108" t="s">
        <v>109</v>
      </c>
      <c r="E8" s="35"/>
      <c r="F8" s="35"/>
      <c r="G8" s="35"/>
      <c r="H8" s="35"/>
      <c r="I8" s="109"/>
      <c r="J8" s="35"/>
      <c r="K8" s="35"/>
      <c r="L8" s="11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75" t="s">
        <v>110</v>
      </c>
      <c r="F9" s="376"/>
      <c r="G9" s="376"/>
      <c r="H9" s="376"/>
      <c r="I9" s="109"/>
      <c r="J9" s="35"/>
      <c r="K9" s="35"/>
      <c r="L9" s="11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0.199999999999999">
      <c r="A10" s="35"/>
      <c r="B10" s="40"/>
      <c r="C10" s="35"/>
      <c r="D10" s="35"/>
      <c r="E10" s="35"/>
      <c r="F10" s="35"/>
      <c r="G10" s="35"/>
      <c r="H10" s="35"/>
      <c r="I10" s="109"/>
      <c r="J10" s="35"/>
      <c r="K10" s="35"/>
      <c r="L10" s="11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08" t="s">
        <v>18</v>
      </c>
      <c r="E11" s="35"/>
      <c r="F11" s="111" t="s">
        <v>19</v>
      </c>
      <c r="G11" s="35"/>
      <c r="H11" s="35"/>
      <c r="I11" s="112" t="s">
        <v>20</v>
      </c>
      <c r="J11" s="111" t="s">
        <v>19</v>
      </c>
      <c r="K11" s="35"/>
      <c r="L11" s="11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08" t="s">
        <v>21</v>
      </c>
      <c r="E12" s="35"/>
      <c r="F12" s="111" t="s">
        <v>39</v>
      </c>
      <c r="G12" s="35"/>
      <c r="H12" s="35"/>
      <c r="I12" s="112" t="s">
        <v>23</v>
      </c>
      <c r="J12" s="113" t="str">
        <f>'Rekapitulace stavby'!AN8</f>
        <v>23. 3. 2020</v>
      </c>
      <c r="K12" s="35"/>
      <c r="L12" s="11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109"/>
      <c r="J13" s="35"/>
      <c r="K13" s="35"/>
      <c r="L13" s="11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08" t="s">
        <v>25</v>
      </c>
      <c r="E14" s="35"/>
      <c r="F14" s="35"/>
      <c r="G14" s="35"/>
      <c r="H14" s="35"/>
      <c r="I14" s="112" t="s">
        <v>26</v>
      </c>
      <c r="J14" s="111" t="str">
        <f>IF('Rekapitulace stavby'!AN10="","",'Rekapitulace stavby'!AN10)</f>
        <v>03447286</v>
      </c>
      <c r="K14" s="35"/>
      <c r="L14" s="11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1" t="str">
        <f>IF('Rekapitulace stavby'!E11="","",'Rekapitulace stavby'!E11)</f>
        <v>TSK Praha a.s.</v>
      </c>
      <c r="F15" s="35"/>
      <c r="G15" s="35"/>
      <c r="H15" s="35"/>
      <c r="I15" s="112" t="s">
        <v>29</v>
      </c>
      <c r="J15" s="111" t="str">
        <f>IF('Rekapitulace stavby'!AN11="","",'Rekapitulace stavby'!AN11)</f>
        <v>CZ03447286</v>
      </c>
      <c r="K15" s="35"/>
      <c r="L15" s="11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109"/>
      <c r="J16" s="35"/>
      <c r="K16" s="35"/>
      <c r="L16" s="11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08" t="s">
        <v>31</v>
      </c>
      <c r="E17" s="35"/>
      <c r="F17" s="35"/>
      <c r="G17" s="35"/>
      <c r="H17" s="35"/>
      <c r="I17" s="112" t="s">
        <v>26</v>
      </c>
      <c r="J17" s="31" t="str">
        <f>'Rekapitulace stavby'!AN13</f>
        <v>Vyplň údaj</v>
      </c>
      <c r="K17" s="35"/>
      <c r="L17" s="11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77" t="str">
        <f>'Rekapitulace stavby'!E14</f>
        <v>Vyplň údaj</v>
      </c>
      <c r="F18" s="378"/>
      <c r="G18" s="378"/>
      <c r="H18" s="378"/>
      <c r="I18" s="112" t="s">
        <v>29</v>
      </c>
      <c r="J18" s="31" t="str">
        <f>'Rekapitulace stavby'!AN14</f>
        <v>Vyplň údaj</v>
      </c>
      <c r="K18" s="35"/>
      <c r="L18" s="11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109"/>
      <c r="J19" s="35"/>
      <c r="K19" s="35"/>
      <c r="L19" s="11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08" t="s">
        <v>33</v>
      </c>
      <c r="E20" s="35"/>
      <c r="F20" s="35"/>
      <c r="G20" s="35"/>
      <c r="H20" s="35"/>
      <c r="I20" s="112" t="s">
        <v>26</v>
      </c>
      <c r="J20" s="111" t="str">
        <f>IF('Rekapitulace stavby'!AN16="","",'Rekapitulace stavby'!AN16)</f>
        <v>25793349</v>
      </c>
      <c r="K20" s="35"/>
      <c r="L20" s="11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1" t="str">
        <f>IF('Rekapitulace stavby'!E17="","",'Rekapitulace stavby'!E17)</f>
        <v>SUDOP PRAHA a.s.</v>
      </c>
      <c r="F21" s="35"/>
      <c r="G21" s="35"/>
      <c r="H21" s="35"/>
      <c r="I21" s="112" t="s">
        <v>29</v>
      </c>
      <c r="J21" s="111" t="str">
        <f>IF('Rekapitulace stavby'!AN17="","",'Rekapitulace stavby'!AN17)</f>
        <v>CZ25793349</v>
      </c>
      <c r="K21" s="35"/>
      <c r="L21" s="11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109"/>
      <c r="J22" s="35"/>
      <c r="K22" s="35"/>
      <c r="L22" s="11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08" t="s">
        <v>38</v>
      </c>
      <c r="E23" s="35"/>
      <c r="F23" s="35"/>
      <c r="G23" s="35"/>
      <c r="H23" s="35"/>
      <c r="I23" s="112" t="s">
        <v>26</v>
      </c>
      <c r="J23" s="111" t="str">
        <f>IF('Rekapitulace stavby'!AN19="","",'Rekapitulace stavby'!AN19)</f>
        <v/>
      </c>
      <c r="K23" s="35"/>
      <c r="L23" s="11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1" t="str">
        <f>IF('Rekapitulace stavby'!E20="","",'Rekapitulace stavby'!E20)</f>
        <v xml:space="preserve"> </v>
      </c>
      <c r="F24" s="35"/>
      <c r="G24" s="35"/>
      <c r="H24" s="35"/>
      <c r="I24" s="112" t="s">
        <v>29</v>
      </c>
      <c r="J24" s="111" t="str">
        <f>IF('Rekapitulace stavby'!AN20="","",'Rekapitulace stavby'!AN20)</f>
        <v/>
      </c>
      <c r="K24" s="35"/>
      <c r="L24" s="11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109"/>
      <c r="J25" s="35"/>
      <c r="K25" s="35"/>
      <c r="L25" s="11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08" t="s">
        <v>40</v>
      </c>
      <c r="E26" s="35"/>
      <c r="F26" s="35"/>
      <c r="G26" s="35"/>
      <c r="H26" s="35"/>
      <c r="I26" s="109"/>
      <c r="J26" s="35"/>
      <c r="K26" s="35"/>
      <c r="L26" s="11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4"/>
      <c r="B27" s="115"/>
      <c r="C27" s="114"/>
      <c r="D27" s="114"/>
      <c r="E27" s="379" t="s">
        <v>19</v>
      </c>
      <c r="F27" s="379"/>
      <c r="G27" s="379"/>
      <c r="H27" s="379"/>
      <c r="I27" s="116"/>
      <c r="J27" s="114"/>
      <c r="K27" s="114"/>
      <c r="L27" s="117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109"/>
      <c r="J28" s="35"/>
      <c r="K28" s="35"/>
      <c r="L28" s="11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18"/>
      <c r="E29" s="118"/>
      <c r="F29" s="118"/>
      <c r="G29" s="118"/>
      <c r="H29" s="118"/>
      <c r="I29" s="119"/>
      <c r="J29" s="118"/>
      <c r="K29" s="118"/>
      <c r="L29" s="11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0" t="s">
        <v>42</v>
      </c>
      <c r="E30" s="35"/>
      <c r="F30" s="35"/>
      <c r="G30" s="35"/>
      <c r="H30" s="35"/>
      <c r="I30" s="109"/>
      <c r="J30" s="121">
        <f>ROUND(J86, 2)</f>
        <v>0</v>
      </c>
      <c r="K30" s="35"/>
      <c r="L30" s="11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18"/>
      <c r="E31" s="118"/>
      <c r="F31" s="118"/>
      <c r="G31" s="118"/>
      <c r="H31" s="118"/>
      <c r="I31" s="119"/>
      <c r="J31" s="118"/>
      <c r="K31" s="118"/>
      <c r="L31" s="11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2" t="s">
        <v>44</v>
      </c>
      <c r="G32" s="35"/>
      <c r="H32" s="35"/>
      <c r="I32" s="123" t="s">
        <v>43</v>
      </c>
      <c r="J32" s="122" t="s">
        <v>45</v>
      </c>
      <c r="K32" s="35"/>
      <c r="L32" s="11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4" t="s">
        <v>46</v>
      </c>
      <c r="E33" s="108" t="s">
        <v>47</v>
      </c>
      <c r="F33" s="125">
        <f>ROUND((SUM(BE86:BE117)),  2)</f>
        <v>0</v>
      </c>
      <c r="G33" s="35"/>
      <c r="H33" s="35"/>
      <c r="I33" s="126">
        <v>0.21</v>
      </c>
      <c r="J33" s="125">
        <f>ROUND(((SUM(BE86:BE117))*I33),  2)</f>
        <v>0</v>
      </c>
      <c r="K33" s="35"/>
      <c r="L33" s="11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08" t="s">
        <v>48</v>
      </c>
      <c r="F34" s="125">
        <f>ROUND((SUM(BF86:BF117)),  2)</f>
        <v>0</v>
      </c>
      <c r="G34" s="35"/>
      <c r="H34" s="35"/>
      <c r="I34" s="126">
        <v>0.15</v>
      </c>
      <c r="J34" s="125">
        <f>ROUND(((SUM(BF86:BF117))*I34),  2)</f>
        <v>0</v>
      </c>
      <c r="K34" s="35"/>
      <c r="L34" s="11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08" t="s">
        <v>49</v>
      </c>
      <c r="F35" s="125">
        <f>ROUND((SUM(BG86:BG117)),  2)</f>
        <v>0</v>
      </c>
      <c r="G35" s="35"/>
      <c r="H35" s="35"/>
      <c r="I35" s="126">
        <v>0.21</v>
      </c>
      <c r="J35" s="125">
        <f>0</f>
        <v>0</v>
      </c>
      <c r="K35" s="35"/>
      <c r="L35" s="11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08" t="s">
        <v>50</v>
      </c>
      <c r="F36" s="125">
        <f>ROUND((SUM(BH86:BH117)),  2)</f>
        <v>0</v>
      </c>
      <c r="G36" s="35"/>
      <c r="H36" s="35"/>
      <c r="I36" s="126">
        <v>0.15</v>
      </c>
      <c r="J36" s="125">
        <f>0</f>
        <v>0</v>
      </c>
      <c r="K36" s="35"/>
      <c r="L36" s="11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08" t="s">
        <v>51</v>
      </c>
      <c r="F37" s="125">
        <f>ROUND((SUM(BI86:BI117)),  2)</f>
        <v>0</v>
      </c>
      <c r="G37" s="35"/>
      <c r="H37" s="35"/>
      <c r="I37" s="126">
        <v>0</v>
      </c>
      <c r="J37" s="125">
        <f>0</f>
        <v>0</v>
      </c>
      <c r="K37" s="35"/>
      <c r="L37" s="11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109"/>
      <c r="J38" s="35"/>
      <c r="K38" s="35"/>
      <c r="L38" s="11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7"/>
      <c r="D39" s="128" t="s">
        <v>52</v>
      </c>
      <c r="E39" s="129"/>
      <c r="F39" s="129"/>
      <c r="G39" s="130" t="s">
        <v>53</v>
      </c>
      <c r="H39" s="131" t="s">
        <v>54</v>
      </c>
      <c r="I39" s="132"/>
      <c r="J39" s="133">
        <f>SUM(J30:J37)</f>
        <v>0</v>
      </c>
      <c r="K39" s="134"/>
      <c r="L39" s="11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135"/>
      <c r="C40" s="136"/>
      <c r="D40" s="136"/>
      <c r="E40" s="136"/>
      <c r="F40" s="136"/>
      <c r="G40" s="136"/>
      <c r="H40" s="136"/>
      <c r="I40" s="137"/>
      <c r="J40" s="136"/>
      <c r="K40" s="136"/>
      <c r="L40" s="11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" customHeight="1">
      <c r="A44" s="35"/>
      <c r="B44" s="138"/>
      <c r="C44" s="139"/>
      <c r="D44" s="139"/>
      <c r="E44" s="139"/>
      <c r="F44" s="139"/>
      <c r="G44" s="139"/>
      <c r="H44" s="139"/>
      <c r="I44" s="140"/>
      <c r="J44" s="139"/>
      <c r="K44" s="139"/>
      <c r="L44" s="110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" customHeight="1">
      <c r="A45" s="35"/>
      <c r="B45" s="36"/>
      <c r="C45" s="24" t="s">
        <v>111</v>
      </c>
      <c r="D45" s="37"/>
      <c r="E45" s="37"/>
      <c r="F45" s="37"/>
      <c r="G45" s="37"/>
      <c r="H45" s="37"/>
      <c r="I45" s="109"/>
      <c r="J45" s="37"/>
      <c r="K45" s="37"/>
      <c r="L45" s="110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" customHeight="1">
      <c r="A46" s="35"/>
      <c r="B46" s="36"/>
      <c r="C46" s="37"/>
      <c r="D46" s="37"/>
      <c r="E46" s="37"/>
      <c r="F46" s="37"/>
      <c r="G46" s="37"/>
      <c r="H46" s="37"/>
      <c r="I46" s="109"/>
      <c r="J46" s="37"/>
      <c r="K46" s="37"/>
      <c r="L46" s="110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30" t="s">
        <v>16</v>
      </c>
      <c r="D47" s="37"/>
      <c r="E47" s="37"/>
      <c r="F47" s="37"/>
      <c r="G47" s="37"/>
      <c r="H47" s="37"/>
      <c r="I47" s="109"/>
      <c r="J47" s="37"/>
      <c r="K47" s="37"/>
      <c r="L47" s="110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80" t="str">
        <f>E7</f>
        <v>Praha bez bariér - nádraží Hostivař, prostupnost uzlu, Praha 10, č. akce 999412_9 - rozpočet</v>
      </c>
      <c r="F48" s="381"/>
      <c r="G48" s="381"/>
      <c r="H48" s="381"/>
      <c r="I48" s="109"/>
      <c r="J48" s="37"/>
      <c r="K48" s="37"/>
      <c r="L48" s="110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30" t="s">
        <v>109</v>
      </c>
      <c r="D49" s="37"/>
      <c r="E49" s="37"/>
      <c r="F49" s="37"/>
      <c r="G49" s="37"/>
      <c r="H49" s="37"/>
      <c r="I49" s="109"/>
      <c r="J49" s="37"/>
      <c r="K49" s="37"/>
      <c r="L49" s="110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333" t="str">
        <f>E9</f>
        <v>SO 000 - Všeobecný objekt</v>
      </c>
      <c r="F50" s="382"/>
      <c r="G50" s="382"/>
      <c r="H50" s="382"/>
      <c r="I50" s="109"/>
      <c r="J50" s="37"/>
      <c r="K50" s="37"/>
      <c r="L50" s="110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" customHeight="1">
      <c r="A51" s="35"/>
      <c r="B51" s="36"/>
      <c r="C51" s="37"/>
      <c r="D51" s="37"/>
      <c r="E51" s="37"/>
      <c r="F51" s="37"/>
      <c r="G51" s="37"/>
      <c r="H51" s="37"/>
      <c r="I51" s="109"/>
      <c r="J51" s="37"/>
      <c r="K51" s="37"/>
      <c r="L51" s="110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30" t="s">
        <v>21</v>
      </c>
      <c r="D52" s="37"/>
      <c r="E52" s="37"/>
      <c r="F52" s="28" t="str">
        <f>F12</f>
        <v xml:space="preserve"> </v>
      </c>
      <c r="G52" s="37"/>
      <c r="H52" s="37"/>
      <c r="I52" s="112" t="s">
        <v>23</v>
      </c>
      <c r="J52" s="60" t="str">
        <f>IF(J12="","",J12)</f>
        <v>23. 3. 2020</v>
      </c>
      <c r="K52" s="37"/>
      <c r="L52" s="110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" customHeight="1">
      <c r="A53" s="35"/>
      <c r="B53" s="36"/>
      <c r="C53" s="37"/>
      <c r="D53" s="37"/>
      <c r="E53" s="37"/>
      <c r="F53" s="37"/>
      <c r="G53" s="37"/>
      <c r="H53" s="37"/>
      <c r="I53" s="109"/>
      <c r="J53" s="37"/>
      <c r="K53" s="37"/>
      <c r="L53" s="110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5.65" customHeight="1">
      <c r="A54" s="35"/>
      <c r="B54" s="36"/>
      <c r="C54" s="30" t="s">
        <v>25</v>
      </c>
      <c r="D54" s="37"/>
      <c r="E54" s="37"/>
      <c r="F54" s="28" t="str">
        <f>E15</f>
        <v>TSK Praha a.s.</v>
      </c>
      <c r="G54" s="37"/>
      <c r="H54" s="37"/>
      <c r="I54" s="112" t="s">
        <v>33</v>
      </c>
      <c r="J54" s="33" t="str">
        <f>E21</f>
        <v>SUDOP PRAHA a.s.</v>
      </c>
      <c r="K54" s="37"/>
      <c r="L54" s="110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15.15" customHeight="1">
      <c r="A55" s="35"/>
      <c r="B55" s="36"/>
      <c r="C55" s="30" t="s">
        <v>31</v>
      </c>
      <c r="D55" s="37"/>
      <c r="E55" s="37"/>
      <c r="F55" s="28" t="str">
        <f>IF(E18="","",E18)</f>
        <v>Vyplň údaj</v>
      </c>
      <c r="G55" s="37"/>
      <c r="H55" s="37"/>
      <c r="I55" s="112" t="s">
        <v>38</v>
      </c>
      <c r="J55" s="33" t="str">
        <f>E24</f>
        <v xml:space="preserve"> </v>
      </c>
      <c r="K55" s="37"/>
      <c r="L55" s="110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109"/>
      <c r="J56" s="37"/>
      <c r="K56" s="37"/>
      <c r="L56" s="110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41" t="s">
        <v>112</v>
      </c>
      <c r="D57" s="142"/>
      <c r="E57" s="142"/>
      <c r="F57" s="142"/>
      <c r="G57" s="142"/>
      <c r="H57" s="142"/>
      <c r="I57" s="143"/>
      <c r="J57" s="144" t="s">
        <v>113</v>
      </c>
      <c r="K57" s="142"/>
      <c r="L57" s="110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109"/>
      <c r="J58" s="37"/>
      <c r="K58" s="37"/>
      <c r="L58" s="110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8" customHeight="1">
      <c r="A59" s="35"/>
      <c r="B59" s="36"/>
      <c r="C59" s="145" t="s">
        <v>74</v>
      </c>
      <c r="D59" s="37"/>
      <c r="E59" s="37"/>
      <c r="F59" s="37"/>
      <c r="G59" s="37"/>
      <c r="H59" s="37"/>
      <c r="I59" s="109"/>
      <c r="J59" s="78">
        <f>J86</f>
        <v>0</v>
      </c>
      <c r="K59" s="37"/>
      <c r="L59" s="110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8" t="s">
        <v>114</v>
      </c>
    </row>
    <row r="60" spans="1:47" s="9" customFormat="1" ht="24.9" customHeight="1">
      <c r="B60" s="146"/>
      <c r="C60" s="147"/>
      <c r="D60" s="148" t="s">
        <v>115</v>
      </c>
      <c r="E60" s="149"/>
      <c r="F60" s="149"/>
      <c r="G60" s="149"/>
      <c r="H60" s="149"/>
      <c r="I60" s="150"/>
      <c r="J60" s="151">
        <f>J87</f>
        <v>0</v>
      </c>
      <c r="K60" s="147"/>
      <c r="L60" s="152"/>
    </row>
    <row r="61" spans="1:47" s="9" customFormat="1" ht="24.9" customHeight="1">
      <c r="B61" s="146"/>
      <c r="C61" s="147"/>
      <c r="D61" s="148" t="s">
        <v>116</v>
      </c>
      <c r="E61" s="149"/>
      <c r="F61" s="149"/>
      <c r="G61" s="149"/>
      <c r="H61" s="149"/>
      <c r="I61" s="150"/>
      <c r="J61" s="151">
        <f>J91</f>
        <v>0</v>
      </c>
      <c r="K61" s="147"/>
      <c r="L61" s="152"/>
    </row>
    <row r="62" spans="1:47" s="10" customFormat="1" ht="19.95" customHeight="1">
      <c r="B62" s="153"/>
      <c r="C62" s="154"/>
      <c r="D62" s="155" t="s">
        <v>117</v>
      </c>
      <c r="E62" s="156"/>
      <c r="F62" s="156"/>
      <c r="G62" s="156"/>
      <c r="H62" s="156"/>
      <c r="I62" s="157"/>
      <c r="J62" s="158">
        <f>J92</f>
        <v>0</v>
      </c>
      <c r="K62" s="154"/>
      <c r="L62" s="159"/>
    </row>
    <row r="63" spans="1:47" s="10" customFormat="1" ht="19.95" customHeight="1">
      <c r="B63" s="153"/>
      <c r="C63" s="154"/>
      <c r="D63" s="155" t="s">
        <v>118</v>
      </c>
      <c r="E63" s="156"/>
      <c r="F63" s="156"/>
      <c r="G63" s="156"/>
      <c r="H63" s="156"/>
      <c r="I63" s="157"/>
      <c r="J63" s="158">
        <f>J106</f>
        <v>0</v>
      </c>
      <c r="K63" s="154"/>
      <c r="L63" s="159"/>
    </row>
    <row r="64" spans="1:47" s="10" customFormat="1" ht="19.95" customHeight="1">
      <c r="B64" s="153"/>
      <c r="C64" s="154"/>
      <c r="D64" s="155" t="s">
        <v>119</v>
      </c>
      <c r="E64" s="156"/>
      <c r="F64" s="156"/>
      <c r="G64" s="156"/>
      <c r="H64" s="156"/>
      <c r="I64" s="157"/>
      <c r="J64" s="158">
        <f>J112</f>
        <v>0</v>
      </c>
      <c r="K64" s="154"/>
      <c r="L64" s="159"/>
    </row>
    <row r="65" spans="1:31" s="10" customFormat="1" ht="19.95" customHeight="1">
      <c r="B65" s="153"/>
      <c r="C65" s="154"/>
      <c r="D65" s="155" t="s">
        <v>120</v>
      </c>
      <c r="E65" s="156"/>
      <c r="F65" s="156"/>
      <c r="G65" s="156"/>
      <c r="H65" s="156"/>
      <c r="I65" s="157"/>
      <c r="J65" s="158">
        <f>J114</f>
        <v>0</v>
      </c>
      <c r="K65" s="154"/>
      <c r="L65" s="159"/>
    </row>
    <row r="66" spans="1:31" s="10" customFormat="1" ht="19.95" customHeight="1">
      <c r="B66" s="153"/>
      <c r="C66" s="154"/>
      <c r="D66" s="155" t="s">
        <v>121</v>
      </c>
      <c r="E66" s="156"/>
      <c r="F66" s="156"/>
      <c r="G66" s="156"/>
      <c r="H66" s="156"/>
      <c r="I66" s="157"/>
      <c r="J66" s="158">
        <f>J116</f>
        <v>0</v>
      </c>
      <c r="K66" s="154"/>
      <c r="L66" s="159"/>
    </row>
    <row r="67" spans="1:31" s="2" customFormat="1" ht="21.75" customHeight="1">
      <c r="A67" s="35"/>
      <c r="B67" s="36"/>
      <c r="C67" s="37"/>
      <c r="D67" s="37"/>
      <c r="E67" s="37"/>
      <c r="F67" s="37"/>
      <c r="G67" s="37"/>
      <c r="H67" s="37"/>
      <c r="I67" s="109"/>
      <c r="J67" s="37"/>
      <c r="K67" s="37"/>
      <c r="L67" s="110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</row>
    <row r="68" spans="1:31" s="2" customFormat="1" ht="6.9" customHeight="1">
      <c r="A68" s="35"/>
      <c r="B68" s="48"/>
      <c r="C68" s="49"/>
      <c r="D68" s="49"/>
      <c r="E68" s="49"/>
      <c r="F68" s="49"/>
      <c r="G68" s="49"/>
      <c r="H68" s="49"/>
      <c r="I68" s="137"/>
      <c r="J68" s="49"/>
      <c r="K68" s="49"/>
      <c r="L68" s="110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</row>
    <row r="72" spans="1:31" s="2" customFormat="1" ht="6.9" customHeight="1">
      <c r="A72" s="35"/>
      <c r="B72" s="50"/>
      <c r="C72" s="51"/>
      <c r="D72" s="51"/>
      <c r="E72" s="51"/>
      <c r="F72" s="51"/>
      <c r="G72" s="51"/>
      <c r="H72" s="51"/>
      <c r="I72" s="140"/>
      <c r="J72" s="51"/>
      <c r="K72" s="51"/>
      <c r="L72" s="110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24.9" customHeight="1">
      <c r="A73" s="35"/>
      <c r="B73" s="36"/>
      <c r="C73" s="24" t="s">
        <v>122</v>
      </c>
      <c r="D73" s="37"/>
      <c r="E73" s="37"/>
      <c r="F73" s="37"/>
      <c r="G73" s="37"/>
      <c r="H73" s="37"/>
      <c r="I73" s="109"/>
      <c r="J73" s="37"/>
      <c r="K73" s="37"/>
      <c r="L73" s="110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6.9" customHeight="1">
      <c r="A74" s="35"/>
      <c r="B74" s="36"/>
      <c r="C74" s="37"/>
      <c r="D74" s="37"/>
      <c r="E74" s="37"/>
      <c r="F74" s="37"/>
      <c r="G74" s="37"/>
      <c r="H74" s="37"/>
      <c r="I74" s="109"/>
      <c r="J74" s="37"/>
      <c r="K74" s="37"/>
      <c r="L74" s="110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12" customHeight="1">
      <c r="A75" s="35"/>
      <c r="B75" s="36"/>
      <c r="C75" s="30" t="s">
        <v>16</v>
      </c>
      <c r="D75" s="37"/>
      <c r="E75" s="37"/>
      <c r="F75" s="37"/>
      <c r="G75" s="37"/>
      <c r="H75" s="37"/>
      <c r="I75" s="109"/>
      <c r="J75" s="37"/>
      <c r="K75" s="37"/>
      <c r="L75" s="110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16.5" customHeight="1">
      <c r="A76" s="35"/>
      <c r="B76" s="36"/>
      <c r="C76" s="37"/>
      <c r="D76" s="37"/>
      <c r="E76" s="380" t="str">
        <f>E7</f>
        <v>Praha bez bariér - nádraží Hostivař, prostupnost uzlu, Praha 10, č. akce 999412_9 - rozpočet</v>
      </c>
      <c r="F76" s="381"/>
      <c r="G76" s="381"/>
      <c r="H76" s="381"/>
      <c r="I76" s="109"/>
      <c r="J76" s="37"/>
      <c r="K76" s="37"/>
      <c r="L76" s="11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2" customHeight="1">
      <c r="A77" s="35"/>
      <c r="B77" s="36"/>
      <c r="C77" s="30" t="s">
        <v>109</v>
      </c>
      <c r="D77" s="37"/>
      <c r="E77" s="37"/>
      <c r="F77" s="37"/>
      <c r="G77" s="37"/>
      <c r="H77" s="37"/>
      <c r="I77" s="109"/>
      <c r="J77" s="37"/>
      <c r="K77" s="37"/>
      <c r="L77" s="11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16.5" customHeight="1">
      <c r="A78" s="35"/>
      <c r="B78" s="36"/>
      <c r="C78" s="37"/>
      <c r="D78" s="37"/>
      <c r="E78" s="333" t="str">
        <f>E9</f>
        <v>SO 000 - Všeobecný objekt</v>
      </c>
      <c r="F78" s="382"/>
      <c r="G78" s="382"/>
      <c r="H78" s="382"/>
      <c r="I78" s="109"/>
      <c r="J78" s="37"/>
      <c r="K78" s="37"/>
      <c r="L78" s="110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6.9" customHeight="1">
      <c r="A79" s="35"/>
      <c r="B79" s="36"/>
      <c r="C79" s="37"/>
      <c r="D79" s="37"/>
      <c r="E79" s="37"/>
      <c r="F79" s="37"/>
      <c r="G79" s="37"/>
      <c r="H79" s="37"/>
      <c r="I79" s="109"/>
      <c r="J79" s="37"/>
      <c r="K79" s="37"/>
      <c r="L79" s="110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12" customHeight="1">
      <c r="A80" s="35"/>
      <c r="B80" s="36"/>
      <c r="C80" s="30" t="s">
        <v>21</v>
      </c>
      <c r="D80" s="37"/>
      <c r="E80" s="37"/>
      <c r="F80" s="28" t="str">
        <f>F12</f>
        <v xml:space="preserve"> </v>
      </c>
      <c r="G80" s="37"/>
      <c r="H80" s="37"/>
      <c r="I80" s="112" t="s">
        <v>23</v>
      </c>
      <c r="J80" s="60" t="str">
        <f>IF(J12="","",J12)</f>
        <v>23. 3. 2020</v>
      </c>
      <c r="K80" s="37"/>
      <c r="L80" s="110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6.9" customHeight="1">
      <c r="A81" s="35"/>
      <c r="B81" s="36"/>
      <c r="C81" s="37"/>
      <c r="D81" s="37"/>
      <c r="E81" s="37"/>
      <c r="F81" s="37"/>
      <c r="G81" s="37"/>
      <c r="H81" s="37"/>
      <c r="I81" s="109"/>
      <c r="J81" s="37"/>
      <c r="K81" s="37"/>
      <c r="L81" s="11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25.65" customHeight="1">
      <c r="A82" s="35"/>
      <c r="B82" s="36"/>
      <c r="C82" s="30" t="s">
        <v>25</v>
      </c>
      <c r="D82" s="37"/>
      <c r="E82" s="37"/>
      <c r="F82" s="28" t="str">
        <f>E15</f>
        <v>TSK Praha a.s.</v>
      </c>
      <c r="G82" s="37"/>
      <c r="H82" s="37"/>
      <c r="I82" s="112" t="s">
        <v>33</v>
      </c>
      <c r="J82" s="33" t="str">
        <f>E21</f>
        <v>SUDOP PRAHA a.s.</v>
      </c>
      <c r="K82" s="37"/>
      <c r="L82" s="11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2" customFormat="1" ht="15.15" customHeight="1">
      <c r="A83" s="35"/>
      <c r="B83" s="36"/>
      <c r="C83" s="30" t="s">
        <v>31</v>
      </c>
      <c r="D83" s="37"/>
      <c r="E83" s="37"/>
      <c r="F83" s="28" t="str">
        <f>IF(E18="","",E18)</f>
        <v>Vyplň údaj</v>
      </c>
      <c r="G83" s="37"/>
      <c r="H83" s="37"/>
      <c r="I83" s="112" t="s">
        <v>38</v>
      </c>
      <c r="J83" s="33" t="str">
        <f>E24</f>
        <v xml:space="preserve"> </v>
      </c>
      <c r="K83" s="37"/>
      <c r="L83" s="11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65" s="2" customFormat="1" ht="10.35" customHeight="1">
      <c r="A84" s="35"/>
      <c r="B84" s="36"/>
      <c r="C84" s="37"/>
      <c r="D84" s="37"/>
      <c r="E84" s="37"/>
      <c r="F84" s="37"/>
      <c r="G84" s="37"/>
      <c r="H84" s="37"/>
      <c r="I84" s="109"/>
      <c r="J84" s="37"/>
      <c r="K84" s="37"/>
      <c r="L84" s="11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65" s="11" customFormat="1" ht="29.25" customHeight="1">
      <c r="A85" s="160"/>
      <c r="B85" s="161"/>
      <c r="C85" s="162" t="s">
        <v>123</v>
      </c>
      <c r="D85" s="163" t="s">
        <v>61</v>
      </c>
      <c r="E85" s="163" t="s">
        <v>57</v>
      </c>
      <c r="F85" s="163" t="s">
        <v>58</v>
      </c>
      <c r="G85" s="163" t="s">
        <v>124</v>
      </c>
      <c r="H85" s="163" t="s">
        <v>125</v>
      </c>
      <c r="I85" s="164" t="s">
        <v>126</v>
      </c>
      <c r="J85" s="163" t="s">
        <v>113</v>
      </c>
      <c r="K85" s="165" t="s">
        <v>127</v>
      </c>
      <c r="L85" s="166"/>
      <c r="M85" s="69" t="s">
        <v>19</v>
      </c>
      <c r="N85" s="70" t="s">
        <v>46</v>
      </c>
      <c r="O85" s="70" t="s">
        <v>128</v>
      </c>
      <c r="P85" s="70" t="s">
        <v>129</v>
      </c>
      <c r="Q85" s="70" t="s">
        <v>130</v>
      </c>
      <c r="R85" s="70" t="s">
        <v>131</v>
      </c>
      <c r="S85" s="70" t="s">
        <v>132</v>
      </c>
      <c r="T85" s="71" t="s">
        <v>133</v>
      </c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60"/>
    </row>
    <row r="86" spans="1:65" s="2" customFormat="1" ht="22.8" customHeight="1">
      <c r="A86" s="35"/>
      <c r="B86" s="36"/>
      <c r="C86" s="76" t="s">
        <v>134</v>
      </c>
      <c r="D86" s="37"/>
      <c r="E86" s="37"/>
      <c r="F86" s="37"/>
      <c r="G86" s="37"/>
      <c r="H86" s="37"/>
      <c r="I86" s="109"/>
      <c r="J86" s="167">
        <f>BK86</f>
        <v>0</v>
      </c>
      <c r="K86" s="37"/>
      <c r="L86" s="40"/>
      <c r="M86" s="72"/>
      <c r="N86" s="168"/>
      <c r="O86" s="73"/>
      <c r="P86" s="169">
        <f>P87+P91</f>
        <v>0</v>
      </c>
      <c r="Q86" s="73"/>
      <c r="R86" s="169">
        <f>R87+R91</f>
        <v>0</v>
      </c>
      <c r="S86" s="73"/>
      <c r="T86" s="170">
        <f>T87+T91</f>
        <v>0</v>
      </c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T86" s="18" t="s">
        <v>75</v>
      </c>
      <c r="AU86" s="18" t="s">
        <v>114</v>
      </c>
      <c r="BK86" s="171">
        <f>BK87+BK91</f>
        <v>0</v>
      </c>
    </row>
    <row r="87" spans="1:65" s="12" customFormat="1" ht="25.95" customHeight="1">
      <c r="B87" s="172"/>
      <c r="C87" s="173"/>
      <c r="D87" s="174" t="s">
        <v>75</v>
      </c>
      <c r="E87" s="175" t="s">
        <v>135</v>
      </c>
      <c r="F87" s="175" t="s">
        <v>136</v>
      </c>
      <c r="G87" s="173"/>
      <c r="H87" s="173"/>
      <c r="I87" s="176"/>
      <c r="J87" s="177">
        <f>BK87</f>
        <v>0</v>
      </c>
      <c r="K87" s="173"/>
      <c r="L87" s="178"/>
      <c r="M87" s="179"/>
      <c r="N87" s="180"/>
      <c r="O87" s="180"/>
      <c r="P87" s="181">
        <f>SUM(P88:P90)</f>
        <v>0</v>
      </c>
      <c r="Q87" s="180"/>
      <c r="R87" s="181">
        <f>SUM(R88:R90)</f>
        <v>0</v>
      </c>
      <c r="S87" s="180"/>
      <c r="T87" s="182">
        <f>SUM(T88:T90)</f>
        <v>0</v>
      </c>
      <c r="AR87" s="183" t="s">
        <v>84</v>
      </c>
      <c r="AT87" s="184" t="s">
        <v>75</v>
      </c>
      <c r="AU87" s="184" t="s">
        <v>76</v>
      </c>
      <c r="AY87" s="183" t="s">
        <v>137</v>
      </c>
      <c r="BK87" s="185">
        <f>SUM(BK88:BK90)</f>
        <v>0</v>
      </c>
    </row>
    <row r="88" spans="1:65" s="2" customFormat="1" ht="16.5" customHeight="1">
      <c r="A88" s="35"/>
      <c r="B88" s="36"/>
      <c r="C88" s="186" t="s">
        <v>84</v>
      </c>
      <c r="D88" s="186" t="s">
        <v>138</v>
      </c>
      <c r="E88" s="187" t="s">
        <v>139</v>
      </c>
      <c r="F88" s="188" t="s">
        <v>140</v>
      </c>
      <c r="G88" s="189" t="s">
        <v>141</v>
      </c>
      <c r="H88" s="190">
        <v>1</v>
      </c>
      <c r="I88" s="191"/>
      <c r="J88" s="192">
        <f>ROUND(I88*H88,2)</f>
        <v>0</v>
      </c>
      <c r="K88" s="188" t="s">
        <v>19</v>
      </c>
      <c r="L88" s="40"/>
      <c r="M88" s="193" t="s">
        <v>19</v>
      </c>
      <c r="N88" s="194" t="s">
        <v>47</v>
      </c>
      <c r="O88" s="65"/>
      <c r="P88" s="195">
        <f>O88*H88</f>
        <v>0</v>
      </c>
      <c r="Q88" s="195">
        <v>0</v>
      </c>
      <c r="R88" s="195">
        <f>Q88*H88</f>
        <v>0</v>
      </c>
      <c r="S88" s="195">
        <v>0</v>
      </c>
      <c r="T88" s="196">
        <f>S88*H88</f>
        <v>0</v>
      </c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R88" s="197" t="s">
        <v>142</v>
      </c>
      <c r="AT88" s="197" t="s">
        <v>138</v>
      </c>
      <c r="AU88" s="197" t="s">
        <v>84</v>
      </c>
      <c r="AY88" s="18" t="s">
        <v>137</v>
      </c>
      <c r="BE88" s="198">
        <f>IF(N88="základní",J88,0)</f>
        <v>0</v>
      </c>
      <c r="BF88" s="198">
        <f>IF(N88="snížená",J88,0)</f>
        <v>0</v>
      </c>
      <c r="BG88" s="198">
        <f>IF(N88="zákl. přenesená",J88,0)</f>
        <v>0</v>
      </c>
      <c r="BH88" s="198">
        <f>IF(N88="sníž. přenesená",J88,0)</f>
        <v>0</v>
      </c>
      <c r="BI88" s="198">
        <f>IF(N88="nulová",J88,0)</f>
        <v>0</v>
      </c>
      <c r="BJ88" s="18" t="s">
        <v>84</v>
      </c>
      <c r="BK88" s="198">
        <f>ROUND(I88*H88,2)</f>
        <v>0</v>
      </c>
      <c r="BL88" s="18" t="s">
        <v>142</v>
      </c>
      <c r="BM88" s="197" t="s">
        <v>86</v>
      </c>
    </row>
    <row r="89" spans="1:65" s="2" customFormat="1" ht="16.5" customHeight="1">
      <c r="A89" s="35"/>
      <c r="B89" s="36"/>
      <c r="C89" s="199" t="s">
        <v>86</v>
      </c>
      <c r="D89" s="199" t="s">
        <v>143</v>
      </c>
      <c r="E89" s="200" t="s">
        <v>144</v>
      </c>
      <c r="F89" s="201" t="s">
        <v>145</v>
      </c>
      <c r="G89" s="202" t="s">
        <v>141</v>
      </c>
      <c r="H89" s="203">
        <v>1</v>
      </c>
      <c r="I89" s="204"/>
      <c r="J89" s="205">
        <f>ROUND(I89*H89,2)</f>
        <v>0</v>
      </c>
      <c r="K89" s="201" t="s">
        <v>19</v>
      </c>
      <c r="L89" s="206"/>
      <c r="M89" s="207" t="s">
        <v>19</v>
      </c>
      <c r="N89" s="208" t="s">
        <v>47</v>
      </c>
      <c r="O89" s="65"/>
      <c r="P89" s="195">
        <f>O89*H89</f>
        <v>0</v>
      </c>
      <c r="Q89" s="195">
        <v>0</v>
      </c>
      <c r="R89" s="195">
        <f>Q89*H89</f>
        <v>0</v>
      </c>
      <c r="S89" s="195">
        <v>0</v>
      </c>
      <c r="T89" s="196">
        <f>S89*H89</f>
        <v>0</v>
      </c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R89" s="197" t="s">
        <v>146</v>
      </c>
      <c r="AT89" s="197" t="s">
        <v>143</v>
      </c>
      <c r="AU89" s="197" t="s">
        <v>84</v>
      </c>
      <c r="AY89" s="18" t="s">
        <v>137</v>
      </c>
      <c r="BE89" s="198">
        <f>IF(N89="základní",J89,0)</f>
        <v>0</v>
      </c>
      <c r="BF89" s="198">
        <f>IF(N89="snížená",J89,0)</f>
        <v>0</v>
      </c>
      <c r="BG89" s="198">
        <f>IF(N89="zákl. přenesená",J89,0)</f>
        <v>0</v>
      </c>
      <c r="BH89" s="198">
        <f>IF(N89="sníž. přenesená",J89,0)</f>
        <v>0</v>
      </c>
      <c r="BI89" s="198">
        <f>IF(N89="nulová",J89,0)</f>
        <v>0</v>
      </c>
      <c r="BJ89" s="18" t="s">
        <v>84</v>
      </c>
      <c r="BK89" s="198">
        <f>ROUND(I89*H89,2)</f>
        <v>0</v>
      </c>
      <c r="BL89" s="18" t="s">
        <v>142</v>
      </c>
      <c r="BM89" s="197" t="s">
        <v>147</v>
      </c>
    </row>
    <row r="90" spans="1:65" s="2" customFormat="1" ht="16.5" customHeight="1">
      <c r="A90" s="35"/>
      <c r="B90" s="36"/>
      <c r="C90" s="199" t="s">
        <v>148</v>
      </c>
      <c r="D90" s="199" t="s">
        <v>143</v>
      </c>
      <c r="E90" s="200" t="s">
        <v>149</v>
      </c>
      <c r="F90" s="201" t="s">
        <v>150</v>
      </c>
      <c r="G90" s="202" t="s">
        <v>151</v>
      </c>
      <c r="H90" s="203">
        <v>4</v>
      </c>
      <c r="I90" s="204"/>
      <c r="J90" s="205">
        <f>ROUND(I90*H90,2)</f>
        <v>0</v>
      </c>
      <c r="K90" s="201" t="s">
        <v>19</v>
      </c>
      <c r="L90" s="206"/>
      <c r="M90" s="207" t="s">
        <v>19</v>
      </c>
      <c r="N90" s="208" t="s">
        <v>47</v>
      </c>
      <c r="O90" s="65"/>
      <c r="P90" s="195">
        <f>O90*H90</f>
        <v>0</v>
      </c>
      <c r="Q90" s="195">
        <v>0</v>
      </c>
      <c r="R90" s="195">
        <f>Q90*H90</f>
        <v>0</v>
      </c>
      <c r="S90" s="195">
        <v>0</v>
      </c>
      <c r="T90" s="196">
        <f>S90*H90</f>
        <v>0</v>
      </c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R90" s="197" t="s">
        <v>146</v>
      </c>
      <c r="AT90" s="197" t="s">
        <v>143</v>
      </c>
      <c r="AU90" s="197" t="s">
        <v>84</v>
      </c>
      <c r="AY90" s="18" t="s">
        <v>137</v>
      </c>
      <c r="BE90" s="198">
        <f>IF(N90="základní",J90,0)</f>
        <v>0</v>
      </c>
      <c r="BF90" s="198">
        <f>IF(N90="snížená",J90,0)</f>
        <v>0</v>
      </c>
      <c r="BG90" s="198">
        <f>IF(N90="zákl. přenesená",J90,0)</f>
        <v>0</v>
      </c>
      <c r="BH90" s="198">
        <f>IF(N90="sníž. přenesená",J90,0)</f>
        <v>0</v>
      </c>
      <c r="BI90" s="198">
        <f>IF(N90="nulová",J90,0)</f>
        <v>0</v>
      </c>
      <c r="BJ90" s="18" t="s">
        <v>84</v>
      </c>
      <c r="BK90" s="198">
        <f>ROUND(I90*H90,2)</f>
        <v>0</v>
      </c>
      <c r="BL90" s="18" t="s">
        <v>142</v>
      </c>
      <c r="BM90" s="197" t="s">
        <v>152</v>
      </c>
    </row>
    <row r="91" spans="1:65" s="12" customFormat="1" ht="25.95" customHeight="1">
      <c r="B91" s="172"/>
      <c r="C91" s="173"/>
      <c r="D91" s="174" t="s">
        <v>75</v>
      </c>
      <c r="E91" s="175" t="s">
        <v>153</v>
      </c>
      <c r="F91" s="175" t="s">
        <v>154</v>
      </c>
      <c r="G91" s="173"/>
      <c r="H91" s="173"/>
      <c r="I91" s="176"/>
      <c r="J91" s="177">
        <f>BK91</f>
        <v>0</v>
      </c>
      <c r="K91" s="173"/>
      <c r="L91" s="178"/>
      <c r="M91" s="179"/>
      <c r="N91" s="180"/>
      <c r="O91" s="180"/>
      <c r="P91" s="181">
        <f>P92+P106+P112+P114+P116</f>
        <v>0</v>
      </c>
      <c r="Q91" s="180"/>
      <c r="R91" s="181">
        <f>R92+R106+R112+R114+R116</f>
        <v>0</v>
      </c>
      <c r="S91" s="180"/>
      <c r="T91" s="182">
        <f>T92+T106+T112+T114+T116</f>
        <v>0</v>
      </c>
      <c r="AR91" s="183" t="s">
        <v>155</v>
      </c>
      <c r="AT91" s="184" t="s">
        <v>75</v>
      </c>
      <c r="AU91" s="184" t="s">
        <v>76</v>
      </c>
      <c r="AY91" s="183" t="s">
        <v>137</v>
      </c>
      <c r="BK91" s="185">
        <f>BK92+BK106+BK112+BK114+BK116</f>
        <v>0</v>
      </c>
    </row>
    <row r="92" spans="1:65" s="12" customFormat="1" ht="22.8" customHeight="1">
      <c r="B92" s="172"/>
      <c r="C92" s="173"/>
      <c r="D92" s="174" t="s">
        <v>75</v>
      </c>
      <c r="E92" s="209" t="s">
        <v>156</v>
      </c>
      <c r="F92" s="209" t="s">
        <v>157</v>
      </c>
      <c r="G92" s="173"/>
      <c r="H92" s="173"/>
      <c r="I92" s="176"/>
      <c r="J92" s="210">
        <f>BK92</f>
        <v>0</v>
      </c>
      <c r="K92" s="173"/>
      <c r="L92" s="178"/>
      <c r="M92" s="179"/>
      <c r="N92" s="180"/>
      <c r="O92" s="180"/>
      <c r="P92" s="181">
        <f>SUM(P93:P105)</f>
        <v>0</v>
      </c>
      <c r="Q92" s="180"/>
      <c r="R92" s="181">
        <f>SUM(R93:R105)</f>
        <v>0</v>
      </c>
      <c r="S92" s="180"/>
      <c r="T92" s="182">
        <f>SUM(T93:T105)</f>
        <v>0</v>
      </c>
      <c r="AR92" s="183" t="s">
        <v>155</v>
      </c>
      <c r="AT92" s="184" t="s">
        <v>75</v>
      </c>
      <c r="AU92" s="184" t="s">
        <v>84</v>
      </c>
      <c r="AY92" s="183" t="s">
        <v>137</v>
      </c>
      <c r="BK92" s="185">
        <f>SUM(BK93:BK105)</f>
        <v>0</v>
      </c>
    </row>
    <row r="93" spans="1:65" s="2" customFormat="1" ht="16.5" customHeight="1">
      <c r="A93" s="35"/>
      <c r="B93" s="36"/>
      <c r="C93" s="186" t="s">
        <v>142</v>
      </c>
      <c r="D93" s="186" t="s">
        <v>138</v>
      </c>
      <c r="E93" s="187" t="s">
        <v>158</v>
      </c>
      <c r="F93" s="188" t="s">
        <v>159</v>
      </c>
      <c r="G93" s="189" t="s">
        <v>160</v>
      </c>
      <c r="H93" s="190">
        <v>1</v>
      </c>
      <c r="I93" s="191"/>
      <c r="J93" s="192">
        <f>ROUND(I93*H93,2)</f>
        <v>0</v>
      </c>
      <c r="K93" s="188" t="s">
        <v>161</v>
      </c>
      <c r="L93" s="40"/>
      <c r="M93" s="193" t="s">
        <v>19</v>
      </c>
      <c r="N93" s="194" t="s">
        <v>47</v>
      </c>
      <c r="O93" s="65"/>
      <c r="P93" s="195">
        <f>O93*H93</f>
        <v>0</v>
      </c>
      <c r="Q93" s="195">
        <v>0</v>
      </c>
      <c r="R93" s="195">
        <f>Q93*H93</f>
        <v>0</v>
      </c>
      <c r="S93" s="195">
        <v>0</v>
      </c>
      <c r="T93" s="196">
        <f>S93*H93</f>
        <v>0</v>
      </c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R93" s="197" t="s">
        <v>162</v>
      </c>
      <c r="AT93" s="197" t="s">
        <v>138</v>
      </c>
      <c r="AU93" s="197" t="s">
        <v>86</v>
      </c>
      <c r="AY93" s="18" t="s">
        <v>137</v>
      </c>
      <c r="BE93" s="198">
        <f>IF(N93="základní",J93,0)</f>
        <v>0</v>
      </c>
      <c r="BF93" s="198">
        <f>IF(N93="snížená",J93,0)</f>
        <v>0</v>
      </c>
      <c r="BG93" s="198">
        <f>IF(N93="zákl. přenesená",J93,0)</f>
        <v>0</v>
      </c>
      <c r="BH93" s="198">
        <f>IF(N93="sníž. přenesená",J93,0)</f>
        <v>0</v>
      </c>
      <c r="BI93" s="198">
        <f>IF(N93="nulová",J93,0)</f>
        <v>0</v>
      </c>
      <c r="BJ93" s="18" t="s">
        <v>84</v>
      </c>
      <c r="BK93" s="198">
        <f>ROUND(I93*H93,2)</f>
        <v>0</v>
      </c>
      <c r="BL93" s="18" t="s">
        <v>162</v>
      </c>
      <c r="BM93" s="197" t="s">
        <v>163</v>
      </c>
    </row>
    <row r="94" spans="1:65" s="13" customFormat="1" ht="10.199999999999999">
      <c r="B94" s="211"/>
      <c r="C94" s="212"/>
      <c r="D94" s="213" t="s">
        <v>164</v>
      </c>
      <c r="E94" s="214" t="s">
        <v>19</v>
      </c>
      <c r="F94" s="215" t="s">
        <v>165</v>
      </c>
      <c r="G94" s="212"/>
      <c r="H94" s="216">
        <v>1</v>
      </c>
      <c r="I94" s="217"/>
      <c r="J94" s="212"/>
      <c r="K94" s="212"/>
      <c r="L94" s="218"/>
      <c r="M94" s="219"/>
      <c r="N94" s="220"/>
      <c r="O94" s="220"/>
      <c r="P94" s="220"/>
      <c r="Q94" s="220"/>
      <c r="R94" s="220"/>
      <c r="S94" s="220"/>
      <c r="T94" s="221"/>
      <c r="AT94" s="222" t="s">
        <v>164</v>
      </c>
      <c r="AU94" s="222" t="s">
        <v>86</v>
      </c>
      <c r="AV94" s="13" t="s">
        <v>86</v>
      </c>
      <c r="AW94" s="13" t="s">
        <v>37</v>
      </c>
      <c r="AX94" s="13" t="s">
        <v>76</v>
      </c>
      <c r="AY94" s="222" t="s">
        <v>137</v>
      </c>
    </row>
    <row r="95" spans="1:65" s="14" customFormat="1" ht="10.199999999999999">
      <c r="B95" s="223"/>
      <c r="C95" s="224"/>
      <c r="D95" s="213" t="s">
        <v>164</v>
      </c>
      <c r="E95" s="225" t="s">
        <v>19</v>
      </c>
      <c r="F95" s="226" t="s">
        <v>166</v>
      </c>
      <c r="G95" s="224"/>
      <c r="H95" s="227">
        <v>1</v>
      </c>
      <c r="I95" s="228"/>
      <c r="J95" s="224"/>
      <c r="K95" s="224"/>
      <c r="L95" s="229"/>
      <c r="M95" s="230"/>
      <c r="N95" s="231"/>
      <c r="O95" s="231"/>
      <c r="P95" s="231"/>
      <c r="Q95" s="231"/>
      <c r="R95" s="231"/>
      <c r="S95" s="231"/>
      <c r="T95" s="232"/>
      <c r="AT95" s="233" t="s">
        <v>164</v>
      </c>
      <c r="AU95" s="233" t="s">
        <v>86</v>
      </c>
      <c r="AV95" s="14" t="s">
        <v>142</v>
      </c>
      <c r="AW95" s="14" t="s">
        <v>37</v>
      </c>
      <c r="AX95" s="14" t="s">
        <v>84</v>
      </c>
      <c r="AY95" s="233" t="s">
        <v>137</v>
      </c>
    </row>
    <row r="96" spans="1:65" s="2" customFormat="1" ht="16.5" customHeight="1">
      <c r="A96" s="35"/>
      <c r="B96" s="36"/>
      <c r="C96" s="186" t="s">
        <v>155</v>
      </c>
      <c r="D96" s="186" t="s">
        <v>138</v>
      </c>
      <c r="E96" s="187" t="s">
        <v>167</v>
      </c>
      <c r="F96" s="188" t="s">
        <v>168</v>
      </c>
      <c r="G96" s="189" t="s">
        <v>160</v>
      </c>
      <c r="H96" s="190">
        <v>1</v>
      </c>
      <c r="I96" s="191"/>
      <c r="J96" s="192">
        <f>ROUND(I96*H96,2)</f>
        <v>0</v>
      </c>
      <c r="K96" s="188" t="s">
        <v>161</v>
      </c>
      <c r="L96" s="40"/>
      <c r="M96" s="193" t="s">
        <v>19</v>
      </c>
      <c r="N96" s="194" t="s">
        <v>47</v>
      </c>
      <c r="O96" s="65"/>
      <c r="P96" s="195">
        <f>O96*H96</f>
        <v>0</v>
      </c>
      <c r="Q96" s="195">
        <v>0</v>
      </c>
      <c r="R96" s="195">
        <f>Q96*H96</f>
        <v>0</v>
      </c>
      <c r="S96" s="195">
        <v>0</v>
      </c>
      <c r="T96" s="196">
        <f>S96*H96</f>
        <v>0</v>
      </c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R96" s="197" t="s">
        <v>162</v>
      </c>
      <c r="AT96" s="197" t="s">
        <v>138</v>
      </c>
      <c r="AU96" s="197" t="s">
        <v>86</v>
      </c>
      <c r="AY96" s="18" t="s">
        <v>137</v>
      </c>
      <c r="BE96" s="198">
        <f>IF(N96="základní",J96,0)</f>
        <v>0</v>
      </c>
      <c r="BF96" s="198">
        <f>IF(N96="snížená",J96,0)</f>
        <v>0</v>
      </c>
      <c r="BG96" s="198">
        <f>IF(N96="zákl. přenesená",J96,0)</f>
        <v>0</v>
      </c>
      <c r="BH96" s="198">
        <f>IF(N96="sníž. přenesená",J96,0)</f>
        <v>0</v>
      </c>
      <c r="BI96" s="198">
        <f>IF(N96="nulová",J96,0)</f>
        <v>0</v>
      </c>
      <c r="BJ96" s="18" t="s">
        <v>84</v>
      </c>
      <c r="BK96" s="198">
        <f>ROUND(I96*H96,2)</f>
        <v>0</v>
      </c>
      <c r="BL96" s="18" t="s">
        <v>162</v>
      </c>
      <c r="BM96" s="197" t="s">
        <v>169</v>
      </c>
    </row>
    <row r="97" spans="1:65" s="13" customFormat="1" ht="10.199999999999999">
      <c r="B97" s="211"/>
      <c r="C97" s="212"/>
      <c r="D97" s="213" t="s">
        <v>164</v>
      </c>
      <c r="E97" s="214" t="s">
        <v>19</v>
      </c>
      <c r="F97" s="215" t="s">
        <v>170</v>
      </c>
      <c r="G97" s="212"/>
      <c r="H97" s="216">
        <v>1</v>
      </c>
      <c r="I97" s="217"/>
      <c r="J97" s="212"/>
      <c r="K97" s="212"/>
      <c r="L97" s="218"/>
      <c r="M97" s="219"/>
      <c r="N97" s="220"/>
      <c r="O97" s="220"/>
      <c r="P97" s="220"/>
      <c r="Q97" s="220"/>
      <c r="R97" s="220"/>
      <c r="S97" s="220"/>
      <c r="T97" s="221"/>
      <c r="AT97" s="222" t="s">
        <v>164</v>
      </c>
      <c r="AU97" s="222" t="s">
        <v>86</v>
      </c>
      <c r="AV97" s="13" t="s">
        <v>86</v>
      </c>
      <c r="AW97" s="13" t="s">
        <v>37</v>
      </c>
      <c r="AX97" s="13" t="s">
        <v>76</v>
      </c>
      <c r="AY97" s="222" t="s">
        <v>137</v>
      </c>
    </row>
    <row r="98" spans="1:65" s="14" customFormat="1" ht="10.199999999999999">
      <c r="B98" s="223"/>
      <c r="C98" s="224"/>
      <c r="D98" s="213" t="s">
        <v>164</v>
      </c>
      <c r="E98" s="225" t="s">
        <v>19</v>
      </c>
      <c r="F98" s="226" t="s">
        <v>166</v>
      </c>
      <c r="G98" s="224"/>
      <c r="H98" s="227">
        <v>1</v>
      </c>
      <c r="I98" s="228"/>
      <c r="J98" s="224"/>
      <c r="K98" s="224"/>
      <c r="L98" s="229"/>
      <c r="M98" s="230"/>
      <c r="N98" s="231"/>
      <c r="O98" s="231"/>
      <c r="P98" s="231"/>
      <c r="Q98" s="231"/>
      <c r="R98" s="231"/>
      <c r="S98" s="231"/>
      <c r="T98" s="232"/>
      <c r="AT98" s="233" t="s">
        <v>164</v>
      </c>
      <c r="AU98" s="233" t="s">
        <v>86</v>
      </c>
      <c r="AV98" s="14" t="s">
        <v>142</v>
      </c>
      <c r="AW98" s="14" t="s">
        <v>37</v>
      </c>
      <c r="AX98" s="14" t="s">
        <v>84</v>
      </c>
      <c r="AY98" s="233" t="s">
        <v>137</v>
      </c>
    </row>
    <row r="99" spans="1:65" s="2" customFormat="1" ht="16.5" customHeight="1">
      <c r="A99" s="35"/>
      <c r="B99" s="36"/>
      <c r="C99" s="186" t="s">
        <v>171</v>
      </c>
      <c r="D99" s="186" t="s">
        <v>138</v>
      </c>
      <c r="E99" s="187" t="s">
        <v>172</v>
      </c>
      <c r="F99" s="188" t="s">
        <v>173</v>
      </c>
      <c r="G99" s="189" t="s">
        <v>160</v>
      </c>
      <c r="H99" s="190">
        <v>1</v>
      </c>
      <c r="I99" s="191"/>
      <c r="J99" s="192">
        <f>ROUND(I99*H99,2)</f>
        <v>0</v>
      </c>
      <c r="K99" s="188" t="s">
        <v>161</v>
      </c>
      <c r="L99" s="40"/>
      <c r="M99" s="193" t="s">
        <v>19</v>
      </c>
      <c r="N99" s="194" t="s">
        <v>47</v>
      </c>
      <c r="O99" s="65"/>
      <c r="P99" s="195">
        <f>O99*H99</f>
        <v>0</v>
      </c>
      <c r="Q99" s="195">
        <v>0</v>
      </c>
      <c r="R99" s="195">
        <f>Q99*H99</f>
        <v>0</v>
      </c>
      <c r="S99" s="195">
        <v>0</v>
      </c>
      <c r="T99" s="196">
        <f>S99*H99</f>
        <v>0</v>
      </c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R99" s="197" t="s">
        <v>162</v>
      </c>
      <c r="AT99" s="197" t="s">
        <v>138</v>
      </c>
      <c r="AU99" s="197" t="s">
        <v>86</v>
      </c>
      <c r="AY99" s="18" t="s">
        <v>137</v>
      </c>
      <c r="BE99" s="198">
        <f>IF(N99="základní",J99,0)</f>
        <v>0</v>
      </c>
      <c r="BF99" s="198">
        <f>IF(N99="snížená",J99,0)</f>
        <v>0</v>
      </c>
      <c r="BG99" s="198">
        <f>IF(N99="zákl. přenesená",J99,0)</f>
        <v>0</v>
      </c>
      <c r="BH99" s="198">
        <f>IF(N99="sníž. přenesená",J99,0)</f>
        <v>0</v>
      </c>
      <c r="BI99" s="198">
        <f>IF(N99="nulová",J99,0)</f>
        <v>0</v>
      </c>
      <c r="BJ99" s="18" t="s">
        <v>84</v>
      </c>
      <c r="BK99" s="198">
        <f>ROUND(I99*H99,2)</f>
        <v>0</v>
      </c>
      <c r="BL99" s="18" t="s">
        <v>162</v>
      </c>
      <c r="BM99" s="197" t="s">
        <v>174</v>
      </c>
    </row>
    <row r="100" spans="1:65" s="13" customFormat="1" ht="10.199999999999999">
      <c r="B100" s="211"/>
      <c r="C100" s="212"/>
      <c r="D100" s="213" t="s">
        <v>164</v>
      </c>
      <c r="E100" s="214" t="s">
        <v>19</v>
      </c>
      <c r="F100" s="215" t="s">
        <v>175</v>
      </c>
      <c r="G100" s="212"/>
      <c r="H100" s="216">
        <v>1</v>
      </c>
      <c r="I100" s="217"/>
      <c r="J100" s="212"/>
      <c r="K100" s="212"/>
      <c r="L100" s="218"/>
      <c r="M100" s="219"/>
      <c r="N100" s="220"/>
      <c r="O100" s="220"/>
      <c r="P100" s="220"/>
      <c r="Q100" s="220"/>
      <c r="R100" s="220"/>
      <c r="S100" s="220"/>
      <c r="T100" s="221"/>
      <c r="AT100" s="222" t="s">
        <v>164</v>
      </c>
      <c r="AU100" s="222" t="s">
        <v>86</v>
      </c>
      <c r="AV100" s="13" t="s">
        <v>86</v>
      </c>
      <c r="AW100" s="13" t="s">
        <v>37</v>
      </c>
      <c r="AX100" s="13" t="s">
        <v>76</v>
      </c>
      <c r="AY100" s="222" t="s">
        <v>137</v>
      </c>
    </row>
    <row r="101" spans="1:65" s="14" customFormat="1" ht="10.199999999999999">
      <c r="B101" s="223"/>
      <c r="C101" s="224"/>
      <c r="D101" s="213" t="s">
        <v>164</v>
      </c>
      <c r="E101" s="225" t="s">
        <v>19</v>
      </c>
      <c r="F101" s="226" t="s">
        <v>166</v>
      </c>
      <c r="G101" s="224"/>
      <c r="H101" s="227">
        <v>1</v>
      </c>
      <c r="I101" s="228"/>
      <c r="J101" s="224"/>
      <c r="K101" s="224"/>
      <c r="L101" s="229"/>
      <c r="M101" s="230"/>
      <c r="N101" s="231"/>
      <c r="O101" s="231"/>
      <c r="P101" s="231"/>
      <c r="Q101" s="231"/>
      <c r="R101" s="231"/>
      <c r="S101" s="231"/>
      <c r="T101" s="232"/>
      <c r="AT101" s="233" t="s">
        <v>164</v>
      </c>
      <c r="AU101" s="233" t="s">
        <v>86</v>
      </c>
      <c r="AV101" s="14" t="s">
        <v>142</v>
      </c>
      <c r="AW101" s="14" t="s">
        <v>37</v>
      </c>
      <c r="AX101" s="14" t="s">
        <v>84</v>
      </c>
      <c r="AY101" s="233" t="s">
        <v>137</v>
      </c>
    </row>
    <row r="102" spans="1:65" s="2" customFormat="1" ht="16.5" customHeight="1">
      <c r="A102" s="35"/>
      <c r="B102" s="36"/>
      <c r="C102" s="186" t="s">
        <v>176</v>
      </c>
      <c r="D102" s="186" t="s">
        <v>138</v>
      </c>
      <c r="E102" s="187" t="s">
        <v>177</v>
      </c>
      <c r="F102" s="188" t="s">
        <v>178</v>
      </c>
      <c r="G102" s="189" t="s">
        <v>160</v>
      </c>
      <c r="H102" s="190">
        <v>1</v>
      </c>
      <c r="I102" s="191"/>
      <c r="J102" s="192">
        <f>ROUND(I102*H102,2)</f>
        <v>0</v>
      </c>
      <c r="K102" s="188" t="s">
        <v>161</v>
      </c>
      <c r="L102" s="40"/>
      <c r="M102" s="193" t="s">
        <v>19</v>
      </c>
      <c r="N102" s="194" t="s">
        <v>47</v>
      </c>
      <c r="O102" s="65"/>
      <c r="P102" s="195">
        <f>O102*H102</f>
        <v>0</v>
      </c>
      <c r="Q102" s="195">
        <v>0</v>
      </c>
      <c r="R102" s="195">
        <f>Q102*H102</f>
        <v>0</v>
      </c>
      <c r="S102" s="195">
        <v>0</v>
      </c>
      <c r="T102" s="196">
        <f>S102*H102</f>
        <v>0</v>
      </c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R102" s="197" t="s">
        <v>162</v>
      </c>
      <c r="AT102" s="197" t="s">
        <v>138</v>
      </c>
      <c r="AU102" s="197" t="s">
        <v>86</v>
      </c>
      <c r="AY102" s="18" t="s">
        <v>137</v>
      </c>
      <c r="BE102" s="198">
        <f>IF(N102="základní",J102,0)</f>
        <v>0</v>
      </c>
      <c r="BF102" s="198">
        <f>IF(N102="snížená",J102,0)</f>
        <v>0</v>
      </c>
      <c r="BG102" s="198">
        <f>IF(N102="zákl. přenesená",J102,0)</f>
        <v>0</v>
      </c>
      <c r="BH102" s="198">
        <f>IF(N102="sníž. přenesená",J102,0)</f>
        <v>0</v>
      </c>
      <c r="BI102" s="198">
        <f>IF(N102="nulová",J102,0)</f>
        <v>0</v>
      </c>
      <c r="BJ102" s="18" t="s">
        <v>84</v>
      </c>
      <c r="BK102" s="198">
        <f>ROUND(I102*H102,2)</f>
        <v>0</v>
      </c>
      <c r="BL102" s="18" t="s">
        <v>162</v>
      </c>
      <c r="BM102" s="197" t="s">
        <v>179</v>
      </c>
    </row>
    <row r="103" spans="1:65" s="2" customFormat="1" ht="16.5" customHeight="1">
      <c r="A103" s="35"/>
      <c r="B103" s="36"/>
      <c r="C103" s="186" t="s">
        <v>146</v>
      </c>
      <c r="D103" s="186" t="s">
        <v>138</v>
      </c>
      <c r="E103" s="187" t="s">
        <v>180</v>
      </c>
      <c r="F103" s="188" t="s">
        <v>181</v>
      </c>
      <c r="G103" s="189" t="s">
        <v>160</v>
      </c>
      <c r="H103" s="190">
        <v>1</v>
      </c>
      <c r="I103" s="191"/>
      <c r="J103" s="192">
        <f>ROUND(I103*H103,2)</f>
        <v>0</v>
      </c>
      <c r="K103" s="188" t="s">
        <v>161</v>
      </c>
      <c r="L103" s="40"/>
      <c r="M103" s="193" t="s">
        <v>19</v>
      </c>
      <c r="N103" s="194" t="s">
        <v>47</v>
      </c>
      <c r="O103" s="65"/>
      <c r="P103" s="195">
        <f>O103*H103</f>
        <v>0</v>
      </c>
      <c r="Q103" s="195">
        <v>0</v>
      </c>
      <c r="R103" s="195">
        <f>Q103*H103</f>
        <v>0</v>
      </c>
      <c r="S103" s="195">
        <v>0</v>
      </c>
      <c r="T103" s="196">
        <f>S103*H103</f>
        <v>0</v>
      </c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R103" s="197" t="s">
        <v>162</v>
      </c>
      <c r="AT103" s="197" t="s">
        <v>138</v>
      </c>
      <c r="AU103" s="197" t="s">
        <v>86</v>
      </c>
      <c r="AY103" s="18" t="s">
        <v>137</v>
      </c>
      <c r="BE103" s="198">
        <f>IF(N103="základní",J103,0)</f>
        <v>0</v>
      </c>
      <c r="BF103" s="198">
        <f>IF(N103="snížená",J103,0)</f>
        <v>0</v>
      </c>
      <c r="BG103" s="198">
        <f>IF(N103="zákl. přenesená",J103,0)</f>
        <v>0</v>
      </c>
      <c r="BH103" s="198">
        <f>IF(N103="sníž. přenesená",J103,0)</f>
        <v>0</v>
      </c>
      <c r="BI103" s="198">
        <f>IF(N103="nulová",J103,0)</f>
        <v>0</v>
      </c>
      <c r="BJ103" s="18" t="s">
        <v>84</v>
      </c>
      <c r="BK103" s="198">
        <f>ROUND(I103*H103,2)</f>
        <v>0</v>
      </c>
      <c r="BL103" s="18" t="s">
        <v>162</v>
      </c>
      <c r="BM103" s="197" t="s">
        <v>182</v>
      </c>
    </row>
    <row r="104" spans="1:65" s="13" customFormat="1" ht="10.199999999999999">
      <c r="B104" s="211"/>
      <c r="C104" s="212"/>
      <c r="D104" s="213" t="s">
        <v>164</v>
      </c>
      <c r="E104" s="214" t="s">
        <v>19</v>
      </c>
      <c r="F104" s="215" t="s">
        <v>183</v>
      </c>
      <c r="G104" s="212"/>
      <c r="H104" s="216">
        <v>1</v>
      </c>
      <c r="I104" s="217"/>
      <c r="J104" s="212"/>
      <c r="K104" s="212"/>
      <c r="L104" s="218"/>
      <c r="M104" s="219"/>
      <c r="N104" s="220"/>
      <c r="O104" s="220"/>
      <c r="P104" s="220"/>
      <c r="Q104" s="220"/>
      <c r="R104" s="220"/>
      <c r="S104" s="220"/>
      <c r="T104" s="221"/>
      <c r="AT104" s="222" t="s">
        <v>164</v>
      </c>
      <c r="AU104" s="222" t="s">
        <v>86</v>
      </c>
      <c r="AV104" s="13" t="s">
        <v>86</v>
      </c>
      <c r="AW104" s="13" t="s">
        <v>37</v>
      </c>
      <c r="AX104" s="13" t="s">
        <v>76</v>
      </c>
      <c r="AY104" s="222" t="s">
        <v>137</v>
      </c>
    </row>
    <row r="105" spans="1:65" s="14" customFormat="1" ht="10.199999999999999">
      <c r="B105" s="223"/>
      <c r="C105" s="224"/>
      <c r="D105" s="213" t="s">
        <v>164</v>
      </c>
      <c r="E105" s="225" t="s">
        <v>19</v>
      </c>
      <c r="F105" s="226" t="s">
        <v>166</v>
      </c>
      <c r="G105" s="224"/>
      <c r="H105" s="227">
        <v>1</v>
      </c>
      <c r="I105" s="228"/>
      <c r="J105" s="224"/>
      <c r="K105" s="224"/>
      <c r="L105" s="229"/>
      <c r="M105" s="230"/>
      <c r="N105" s="231"/>
      <c r="O105" s="231"/>
      <c r="P105" s="231"/>
      <c r="Q105" s="231"/>
      <c r="R105" s="231"/>
      <c r="S105" s="231"/>
      <c r="T105" s="232"/>
      <c r="AT105" s="233" t="s">
        <v>164</v>
      </c>
      <c r="AU105" s="233" t="s">
        <v>86</v>
      </c>
      <c r="AV105" s="14" t="s">
        <v>142</v>
      </c>
      <c r="AW105" s="14" t="s">
        <v>37</v>
      </c>
      <c r="AX105" s="14" t="s">
        <v>84</v>
      </c>
      <c r="AY105" s="233" t="s">
        <v>137</v>
      </c>
    </row>
    <row r="106" spans="1:65" s="12" customFormat="1" ht="22.8" customHeight="1">
      <c r="B106" s="172"/>
      <c r="C106" s="173"/>
      <c r="D106" s="174" t="s">
        <v>75</v>
      </c>
      <c r="E106" s="209" t="s">
        <v>184</v>
      </c>
      <c r="F106" s="209" t="s">
        <v>185</v>
      </c>
      <c r="G106" s="173"/>
      <c r="H106" s="173"/>
      <c r="I106" s="176"/>
      <c r="J106" s="210">
        <f>BK106</f>
        <v>0</v>
      </c>
      <c r="K106" s="173"/>
      <c r="L106" s="178"/>
      <c r="M106" s="179"/>
      <c r="N106" s="180"/>
      <c r="O106" s="180"/>
      <c r="P106" s="181">
        <f>SUM(P107:P111)</f>
        <v>0</v>
      </c>
      <c r="Q106" s="180"/>
      <c r="R106" s="181">
        <f>SUM(R107:R111)</f>
        <v>0</v>
      </c>
      <c r="S106" s="180"/>
      <c r="T106" s="182">
        <f>SUM(T107:T111)</f>
        <v>0</v>
      </c>
      <c r="AR106" s="183" t="s">
        <v>155</v>
      </c>
      <c r="AT106" s="184" t="s">
        <v>75</v>
      </c>
      <c r="AU106" s="184" t="s">
        <v>84</v>
      </c>
      <c r="AY106" s="183" t="s">
        <v>137</v>
      </c>
      <c r="BK106" s="185">
        <f>SUM(BK107:BK111)</f>
        <v>0</v>
      </c>
    </row>
    <row r="107" spans="1:65" s="2" customFormat="1" ht="16.5" customHeight="1">
      <c r="A107" s="35"/>
      <c r="B107" s="36"/>
      <c r="C107" s="186" t="s">
        <v>186</v>
      </c>
      <c r="D107" s="186" t="s">
        <v>138</v>
      </c>
      <c r="E107" s="187" t="s">
        <v>187</v>
      </c>
      <c r="F107" s="188" t="s">
        <v>188</v>
      </c>
      <c r="G107" s="189" t="s">
        <v>160</v>
      </c>
      <c r="H107" s="190">
        <v>1</v>
      </c>
      <c r="I107" s="191"/>
      <c r="J107" s="192">
        <f>ROUND(I107*H107,2)</f>
        <v>0</v>
      </c>
      <c r="K107" s="188" t="s">
        <v>161</v>
      </c>
      <c r="L107" s="40"/>
      <c r="M107" s="193" t="s">
        <v>19</v>
      </c>
      <c r="N107" s="194" t="s">
        <v>47</v>
      </c>
      <c r="O107" s="65"/>
      <c r="P107" s="195">
        <f>O107*H107</f>
        <v>0</v>
      </c>
      <c r="Q107" s="195">
        <v>0</v>
      </c>
      <c r="R107" s="195">
        <f>Q107*H107</f>
        <v>0</v>
      </c>
      <c r="S107" s="195">
        <v>0</v>
      </c>
      <c r="T107" s="196">
        <f>S107*H107</f>
        <v>0</v>
      </c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R107" s="197" t="s">
        <v>162</v>
      </c>
      <c r="AT107" s="197" t="s">
        <v>138</v>
      </c>
      <c r="AU107" s="197" t="s">
        <v>86</v>
      </c>
      <c r="AY107" s="18" t="s">
        <v>137</v>
      </c>
      <c r="BE107" s="198">
        <f>IF(N107="základní",J107,0)</f>
        <v>0</v>
      </c>
      <c r="BF107" s="198">
        <f>IF(N107="snížená",J107,0)</f>
        <v>0</v>
      </c>
      <c r="BG107" s="198">
        <f>IF(N107="zákl. přenesená",J107,0)</f>
        <v>0</v>
      </c>
      <c r="BH107" s="198">
        <f>IF(N107="sníž. přenesená",J107,0)</f>
        <v>0</v>
      </c>
      <c r="BI107" s="198">
        <f>IF(N107="nulová",J107,0)</f>
        <v>0</v>
      </c>
      <c r="BJ107" s="18" t="s">
        <v>84</v>
      </c>
      <c r="BK107" s="198">
        <f>ROUND(I107*H107,2)</f>
        <v>0</v>
      </c>
      <c r="BL107" s="18" t="s">
        <v>162</v>
      </c>
      <c r="BM107" s="197" t="s">
        <v>189</v>
      </c>
    </row>
    <row r="108" spans="1:65" s="15" customFormat="1" ht="10.199999999999999">
      <c r="B108" s="234"/>
      <c r="C108" s="235"/>
      <c r="D108" s="213" t="s">
        <v>164</v>
      </c>
      <c r="E108" s="236" t="s">
        <v>19</v>
      </c>
      <c r="F108" s="237" t="s">
        <v>190</v>
      </c>
      <c r="G108" s="235"/>
      <c r="H108" s="236" t="s">
        <v>19</v>
      </c>
      <c r="I108" s="238"/>
      <c r="J108" s="235"/>
      <c r="K108" s="235"/>
      <c r="L108" s="239"/>
      <c r="M108" s="240"/>
      <c r="N108" s="241"/>
      <c r="O108" s="241"/>
      <c r="P108" s="241"/>
      <c r="Q108" s="241"/>
      <c r="R108" s="241"/>
      <c r="S108" s="241"/>
      <c r="T108" s="242"/>
      <c r="AT108" s="243" t="s">
        <v>164</v>
      </c>
      <c r="AU108" s="243" t="s">
        <v>86</v>
      </c>
      <c r="AV108" s="15" t="s">
        <v>84</v>
      </c>
      <c r="AW108" s="15" t="s">
        <v>37</v>
      </c>
      <c r="AX108" s="15" t="s">
        <v>76</v>
      </c>
      <c r="AY108" s="243" t="s">
        <v>137</v>
      </c>
    </row>
    <row r="109" spans="1:65" s="13" customFormat="1" ht="10.199999999999999">
      <c r="B109" s="211"/>
      <c r="C109" s="212"/>
      <c r="D109" s="213" t="s">
        <v>164</v>
      </c>
      <c r="E109" s="214" t="s">
        <v>19</v>
      </c>
      <c r="F109" s="215" t="s">
        <v>84</v>
      </c>
      <c r="G109" s="212"/>
      <c r="H109" s="216">
        <v>1</v>
      </c>
      <c r="I109" s="217"/>
      <c r="J109" s="212"/>
      <c r="K109" s="212"/>
      <c r="L109" s="218"/>
      <c r="M109" s="219"/>
      <c r="N109" s="220"/>
      <c r="O109" s="220"/>
      <c r="P109" s="220"/>
      <c r="Q109" s="220"/>
      <c r="R109" s="220"/>
      <c r="S109" s="220"/>
      <c r="T109" s="221"/>
      <c r="AT109" s="222" t="s">
        <v>164</v>
      </c>
      <c r="AU109" s="222" t="s">
        <v>86</v>
      </c>
      <c r="AV109" s="13" t="s">
        <v>86</v>
      </c>
      <c r="AW109" s="13" t="s">
        <v>37</v>
      </c>
      <c r="AX109" s="13" t="s">
        <v>76</v>
      </c>
      <c r="AY109" s="222" t="s">
        <v>137</v>
      </c>
    </row>
    <row r="110" spans="1:65" s="15" customFormat="1" ht="10.199999999999999">
      <c r="B110" s="234"/>
      <c r="C110" s="235"/>
      <c r="D110" s="213" t="s">
        <v>164</v>
      </c>
      <c r="E110" s="236" t="s">
        <v>19</v>
      </c>
      <c r="F110" s="237" t="s">
        <v>191</v>
      </c>
      <c r="G110" s="235"/>
      <c r="H110" s="236" t="s">
        <v>19</v>
      </c>
      <c r="I110" s="238"/>
      <c r="J110" s="235"/>
      <c r="K110" s="235"/>
      <c r="L110" s="239"/>
      <c r="M110" s="240"/>
      <c r="N110" s="241"/>
      <c r="O110" s="241"/>
      <c r="P110" s="241"/>
      <c r="Q110" s="241"/>
      <c r="R110" s="241"/>
      <c r="S110" s="241"/>
      <c r="T110" s="242"/>
      <c r="AT110" s="243" t="s">
        <v>164</v>
      </c>
      <c r="AU110" s="243" t="s">
        <v>86</v>
      </c>
      <c r="AV110" s="15" t="s">
        <v>84</v>
      </c>
      <c r="AW110" s="15" t="s">
        <v>37</v>
      </c>
      <c r="AX110" s="15" t="s">
        <v>76</v>
      </c>
      <c r="AY110" s="243" t="s">
        <v>137</v>
      </c>
    </row>
    <row r="111" spans="1:65" s="14" customFormat="1" ht="10.199999999999999">
      <c r="B111" s="223"/>
      <c r="C111" s="224"/>
      <c r="D111" s="213" t="s">
        <v>164</v>
      </c>
      <c r="E111" s="225" t="s">
        <v>19</v>
      </c>
      <c r="F111" s="226" t="s">
        <v>166</v>
      </c>
      <c r="G111" s="224"/>
      <c r="H111" s="227">
        <v>1</v>
      </c>
      <c r="I111" s="228"/>
      <c r="J111" s="224"/>
      <c r="K111" s="224"/>
      <c r="L111" s="229"/>
      <c r="M111" s="230"/>
      <c r="N111" s="231"/>
      <c r="O111" s="231"/>
      <c r="P111" s="231"/>
      <c r="Q111" s="231"/>
      <c r="R111" s="231"/>
      <c r="S111" s="231"/>
      <c r="T111" s="232"/>
      <c r="AT111" s="233" t="s">
        <v>164</v>
      </c>
      <c r="AU111" s="233" t="s">
        <v>86</v>
      </c>
      <c r="AV111" s="14" t="s">
        <v>142</v>
      </c>
      <c r="AW111" s="14" t="s">
        <v>37</v>
      </c>
      <c r="AX111" s="14" t="s">
        <v>84</v>
      </c>
      <c r="AY111" s="233" t="s">
        <v>137</v>
      </c>
    </row>
    <row r="112" spans="1:65" s="12" customFormat="1" ht="22.8" customHeight="1">
      <c r="B112" s="172"/>
      <c r="C112" s="173"/>
      <c r="D112" s="174" t="s">
        <v>75</v>
      </c>
      <c r="E112" s="209" t="s">
        <v>192</v>
      </c>
      <c r="F112" s="209" t="s">
        <v>193</v>
      </c>
      <c r="G112" s="173"/>
      <c r="H112" s="173"/>
      <c r="I112" s="176"/>
      <c r="J112" s="210">
        <f>BK112</f>
        <v>0</v>
      </c>
      <c r="K112" s="173"/>
      <c r="L112" s="178"/>
      <c r="M112" s="179"/>
      <c r="N112" s="180"/>
      <c r="O112" s="180"/>
      <c r="P112" s="181">
        <f>P113</f>
        <v>0</v>
      </c>
      <c r="Q112" s="180"/>
      <c r="R112" s="181">
        <f>R113</f>
        <v>0</v>
      </c>
      <c r="S112" s="180"/>
      <c r="T112" s="182">
        <f>T113</f>
        <v>0</v>
      </c>
      <c r="AR112" s="183" t="s">
        <v>155</v>
      </c>
      <c r="AT112" s="184" t="s">
        <v>75</v>
      </c>
      <c r="AU112" s="184" t="s">
        <v>84</v>
      </c>
      <c r="AY112" s="183" t="s">
        <v>137</v>
      </c>
      <c r="BK112" s="185">
        <f>BK113</f>
        <v>0</v>
      </c>
    </row>
    <row r="113" spans="1:65" s="2" customFormat="1" ht="16.5" customHeight="1">
      <c r="A113" s="35"/>
      <c r="B113" s="36"/>
      <c r="C113" s="186" t="s">
        <v>194</v>
      </c>
      <c r="D113" s="186" t="s">
        <v>138</v>
      </c>
      <c r="E113" s="187" t="s">
        <v>195</v>
      </c>
      <c r="F113" s="188" t="s">
        <v>196</v>
      </c>
      <c r="G113" s="189" t="s">
        <v>160</v>
      </c>
      <c r="H113" s="190">
        <v>1</v>
      </c>
      <c r="I113" s="191"/>
      <c r="J113" s="192">
        <f>ROUND(I113*H113,2)</f>
        <v>0</v>
      </c>
      <c r="K113" s="188" t="s">
        <v>161</v>
      </c>
      <c r="L113" s="40"/>
      <c r="M113" s="193" t="s">
        <v>19</v>
      </c>
      <c r="N113" s="194" t="s">
        <v>47</v>
      </c>
      <c r="O113" s="65"/>
      <c r="P113" s="195">
        <f>O113*H113</f>
        <v>0</v>
      </c>
      <c r="Q113" s="195">
        <v>0</v>
      </c>
      <c r="R113" s="195">
        <f>Q113*H113</f>
        <v>0</v>
      </c>
      <c r="S113" s="195">
        <v>0</v>
      </c>
      <c r="T113" s="196">
        <f>S113*H113</f>
        <v>0</v>
      </c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R113" s="197" t="s">
        <v>162</v>
      </c>
      <c r="AT113" s="197" t="s">
        <v>138</v>
      </c>
      <c r="AU113" s="197" t="s">
        <v>86</v>
      </c>
      <c r="AY113" s="18" t="s">
        <v>137</v>
      </c>
      <c r="BE113" s="198">
        <f>IF(N113="základní",J113,0)</f>
        <v>0</v>
      </c>
      <c r="BF113" s="198">
        <f>IF(N113="snížená",J113,0)</f>
        <v>0</v>
      </c>
      <c r="BG113" s="198">
        <f>IF(N113="zákl. přenesená",J113,0)</f>
        <v>0</v>
      </c>
      <c r="BH113" s="198">
        <f>IF(N113="sníž. přenesená",J113,0)</f>
        <v>0</v>
      </c>
      <c r="BI113" s="198">
        <f>IF(N113="nulová",J113,0)</f>
        <v>0</v>
      </c>
      <c r="BJ113" s="18" t="s">
        <v>84</v>
      </c>
      <c r="BK113" s="198">
        <f>ROUND(I113*H113,2)</f>
        <v>0</v>
      </c>
      <c r="BL113" s="18" t="s">
        <v>162</v>
      </c>
      <c r="BM113" s="197" t="s">
        <v>197</v>
      </c>
    </row>
    <row r="114" spans="1:65" s="12" customFormat="1" ht="22.8" customHeight="1">
      <c r="B114" s="172"/>
      <c r="C114" s="173"/>
      <c r="D114" s="174" t="s">
        <v>75</v>
      </c>
      <c r="E114" s="209" t="s">
        <v>198</v>
      </c>
      <c r="F114" s="209" t="s">
        <v>199</v>
      </c>
      <c r="G114" s="173"/>
      <c r="H114" s="173"/>
      <c r="I114" s="176"/>
      <c r="J114" s="210">
        <f>BK114</f>
        <v>0</v>
      </c>
      <c r="K114" s="173"/>
      <c r="L114" s="178"/>
      <c r="M114" s="179"/>
      <c r="N114" s="180"/>
      <c r="O114" s="180"/>
      <c r="P114" s="181">
        <f>P115</f>
        <v>0</v>
      </c>
      <c r="Q114" s="180"/>
      <c r="R114" s="181">
        <f>R115</f>
        <v>0</v>
      </c>
      <c r="S114" s="180"/>
      <c r="T114" s="182">
        <f>T115</f>
        <v>0</v>
      </c>
      <c r="AR114" s="183" t="s">
        <v>155</v>
      </c>
      <c r="AT114" s="184" t="s">
        <v>75</v>
      </c>
      <c r="AU114" s="184" t="s">
        <v>84</v>
      </c>
      <c r="AY114" s="183" t="s">
        <v>137</v>
      </c>
      <c r="BK114" s="185">
        <f>BK115</f>
        <v>0</v>
      </c>
    </row>
    <row r="115" spans="1:65" s="2" customFormat="1" ht="16.5" customHeight="1">
      <c r="A115" s="35"/>
      <c r="B115" s="36"/>
      <c r="C115" s="186" t="s">
        <v>200</v>
      </c>
      <c r="D115" s="186" t="s">
        <v>138</v>
      </c>
      <c r="E115" s="187" t="s">
        <v>201</v>
      </c>
      <c r="F115" s="188" t="s">
        <v>199</v>
      </c>
      <c r="G115" s="189" t="s">
        <v>160</v>
      </c>
      <c r="H115" s="190">
        <v>1</v>
      </c>
      <c r="I115" s="191"/>
      <c r="J115" s="192">
        <f>ROUND(I115*H115,2)</f>
        <v>0</v>
      </c>
      <c r="K115" s="188" t="s">
        <v>161</v>
      </c>
      <c r="L115" s="40"/>
      <c r="M115" s="193" t="s">
        <v>19</v>
      </c>
      <c r="N115" s="194" t="s">
        <v>47</v>
      </c>
      <c r="O115" s="65"/>
      <c r="P115" s="195">
        <f>O115*H115</f>
        <v>0</v>
      </c>
      <c r="Q115" s="195">
        <v>0</v>
      </c>
      <c r="R115" s="195">
        <f>Q115*H115</f>
        <v>0</v>
      </c>
      <c r="S115" s="195">
        <v>0</v>
      </c>
      <c r="T115" s="196">
        <f>S115*H115</f>
        <v>0</v>
      </c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R115" s="197" t="s">
        <v>162</v>
      </c>
      <c r="AT115" s="197" t="s">
        <v>138</v>
      </c>
      <c r="AU115" s="197" t="s">
        <v>86</v>
      </c>
      <c r="AY115" s="18" t="s">
        <v>137</v>
      </c>
      <c r="BE115" s="198">
        <f>IF(N115="základní",J115,0)</f>
        <v>0</v>
      </c>
      <c r="BF115" s="198">
        <f>IF(N115="snížená",J115,0)</f>
        <v>0</v>
      </c>
      <c r="BG115" s="198">
        <f>IF(N115="zákl. přenesená",J115,0)</f>
        <v>0</v>
      </c>
      <c r="BH115" s="198">
        <f>IF(N115="sníž. přenesená",J115,0)</f>
        <v>0</v>
      </c>
      <c r="BI115" s="198">
        <f>IF(N115="nulová",J115,0)</f>
        <v>0</v>
      </c>
      <c r="BJ115" s="18" t="s">
        <v>84</v>
      </c>
      <c r="BK115" s="198">
        <f>ROUND(I115*H115,2)</f>
        <v>0</v>
      </c>
      <c r="BL115" s="18" t="s">
        <v>162</v>
      </c>
      <c r="BM115" s="197" t="s">
        <v>202</v>
      </c>
    </row>
    <row r="116" spans="1:65" s="12" customFormat="1" ht="22.8" customHeight="1">
      <c r="B116" s="172"/>
      <c r="C116" s="173"/>
      <c r="D116" s="174" t="s">
        <v>75</v>
      </c>
      <c r="E116" s="209" t="s">
        <v>203</v>
      </c>
      <c r="F116" s="209" t="s">
        <v>204</v>
      </c>
      <c r="G116" s="173"/>
      <c r="H116" s="173"/>
      <c r="I116" s="176"/>
      <c r="J116" s="210">
        <f>BK116</f>
        <v>0</v>
      </c>
      <c r="K116" s="173"/>
      <c r="L116" s="178"/>
      <c r="M116" s="179"/>
      <c r="N116" s="180"/>
      <c r="O116" s="180"/>
      <c r="P116" s="181">
        <f>P117</f>
        <v>0</v>
      </c>
      <c r="Q116" s="180"/>
      <c r="R116" s="181">
        <f>R117</f>
        <v>0</v>
      </c>
      <c r="S116" s="180"/>
      <c r="T116" s="182">
        <f>T117</f>
        <v>0</v>
      </c>
      <c r="AR116" s="183" t="s">
        <v>155</v>
      </c>
      <c r="AT116" s="184" t="s">
        <v>75</v>
      </c>
      <c r="AU116" s="184" t="s">
        <v>84</v>
      </c>
      <c r="AY116" s="183" t="s">
        <v>137</v>
      </c>
      <c r="BK116" s="185">
        <f>BK117</f>
        <v>0</v>
      </c>
    </row>
    <row r="117" spans="1:65" s="2" customFormat="1" ht="16.5" customHeight="1">
      <c r="A117" s="35"/>
      <c r="B117" s="36"/>
      <c r="C117" s="186" t="s">
        <v>205</v>
      </c>
      <c r="D117" s="186" t="s">
        <v>138</v>
      </c>
      <c r="E117" s="187" t="s">
        <v>206</v>
      </c>
      <c r="F117" s="188" t="s">
        <v>204</v>
      </c>
      <c r="G117" s="189" t="s">
        <v>160</v>
      </c>
      <c r="H117" s="190">
        <v>1</v>
      </c>
      <c r="I117" s="191"/>
      <c r="J117" s="192">
        <f>ROUND(I117*H117,2)</f>
        <v>0</v>
      </c>
      <c r="K117" s="188" t="s">
        <v>161</v>
      </c>
      <c r="L117" s="40"/>
      <c r="M117" s="244" t="s">
        <v>19</v>
      </c>
      <c r="N117" s="245" t="s">
        <v>47</v>
      </c>
      <c r="O117" s="246"/>
      <c r="P117" s="247">
        <f>O117*H117</f>
        <v>0</v>
      </c>
      <c r="Q117" s="247">
        <v>0</v>
      </c>
      <c r="R117" s="247">
        <f>Q117*H117</f>
        <v>0</v>
      </c>
      <c r="S117" s="247">
        <v>0</v>
      </c>
      <c r="T117" s="248">
        <f>S117*H117</f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R117" s="197" t="s">
        <v>162</v>
      </c>
      <c r="AT117" s="197" t="s">
        <v>138</v>
      </c>
      <c r="AU117" s="197" t="s">
        <v>86</v>
      </c>
      <c r="AY117" s="18" t="s">
        <v>137</v>
      </c>
      <c r="BE117" s="198">
        <f>IF(N117="základní",J117,0)</f>
        <v>0</v>
      </c>
      <c r="BF117" s="198">
        <f>IF(N117="snížená",J117,0)</f>
        <v>0</v>
      </c>
      <c r="BG117" s="198">
        <f>IF(N117="zákl. přenesená",J117,0)</f>
        <v>0</v>
      </c>
      <c r="BH117" s="198">
        <f>IF(N117="sníž. přenesená",J117,0)</f>
        <v>0</v>
      </c>
      <c r="BI117" s="198">
        <f>IF(N117="nulová",J117,0)</f>
        <v>0</v>
      </c>
      <c r="BJ117" s="18" t="s">
        <v>84</v>
      </c>
      <c r="BK117" s="198">
        <f>ROUND(I117*H117,2)</f>
        <v>0</v>
      </c>
      <c r="BL117" s="18" t="s">
        <v>162</v>
      </c>
      <c r="BM117" s="197" t="s">
        <v>207</v>
      </c>
    </row>
    <row r="118" spans="1:65" s="2" customFormat="1" ht="6.9" customHeight="1">
      <c r="A118" s="35"/>
      <c r="B118" s="48"/>
      <c r="C118" s="49"/>
      <c r="D118" s="49"/>
      <c r="E118" s="49"/>
      <c r="F118" s="49"/>
      <c r="G118" s="49"/>
      <c r="H118" s="49"/>
      <c r="I118" s="137"/>
      <c r="J118" s="49"/>
      <c r="K118" s="49"/>
      <c r="L118" s="40"/>
      <c r="M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</sheetData>
  <sheetProtection algorithmName="SHA-512" hashValue="W3P4OQmRg4l8ZuWwSS0alI+YM778Ee+NLraKydtzi+4ytUIra8Xov3+7wjQH2fGYOdkAwns8W47EZxCho2wH1g==" saltValue="DIXAvXvLlmURT2hR8Gf9k+J2Z0y37qt/fr6WzcpqjWZlMFAgSajapm2uNvBcA+r01COJ1PWHF32ixskdH2mEeg==" spinCount="100000" sheet="1" objects="1" scenarios="1" formatColumns="0" formatRows="0" autoFilter="0"/>
  <autoFilter ref="C85:K117" xr:uid="{00000000-0009-0000-0000-000001000000}"/>
  <mergeCells count="9">
    <mergeCell ref="E50:H50"/>
    <mergeCell ref="E76:H76"/>
    <mergeCell ref="E78:H78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208"/>
  <sheetViews>
    <sheetView showGridLines="0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" style="1" customWidth="1"/>
    <col min="8" max="8" width="11.42578125" style="1" customWidth="1"/>
    <col min="9" max="9" width="20.140625" style="102" customWidth="1"/>
    <col min="10" max="11" width="20.140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10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AT2" s="18" t="s">
        <v>89</v>
      </c>
    </row>
    <row r="3" spans="1:46" s="1" customFormat="1" ht="6.9" customHeight="1">
      <c r="B3" s="103"/>
      <c r="C3" s="104"/>
      <c r="D3" s="104"/>
      <c r="E3" s="104"/>
      <c r="F3" s="104"/>
      <c r="G3" s="104"/>
      <c r="H3" s="104"/>
      <c r="I3" s="105"/>
      <c r="J3" s="104"/>
      <c r="K3" s="104"/>
      <c r="L3" s="21"/>
      <c r="AT3" s="18" t="s">
        <v>86</v>
      </c>
    </row>
    <row r="4" spans="1:46" s="1" customFormat="1" ht="24.9" customHeight="1">
      <c r="B4" s="21"/>
      <c r="D4" s="106" t="s">
        <v>108</v>
      </c>
      <c r="I4" s="102"/>
      <c r="L4" s="21"/>
      <c r="M4" s="107" t="s">
        <v>10</v>
      </c>
      <c r="AT4" s="18" t="s">
        <v>4</v>
      </c>
    </row>
    <row r="5" spans="1:46" s="1" customFormat="1" ht="6.9" customHeight="1">
      <c r="B5" s="21"/>
      <c r="I5" s="102"/>
      <c r="L5" s="21"/>
    </row>
    <row r="6" spans="1:46" s="1" customFormat="1" ht="12" customHeight="1">
      <c r="B6" s="21"/>
      <c r="D6" s="108" t="s">
        <v>16</v>
      </c>
      <c r="I6" s="102"/>
      <c r="L6" s="21"/>
    </row>
    <row r="7" spans="1:46" s="1" customFormat="1" ht="16.5" customHeight="1">
      <c r="B7" s="21"/>
      <c r="E7" s="373" t="str">
        <f>'Rekapitulace stavby'!K6</f>
        <v>Praha bez bariér - nádraží Hostivař, prostupnost uzlu, Praha 10, č. akce 999412_9 - rozpočet</v>
      </c>
      <c r="F7" s="374"/>
      <c r="G7" s="374"/>
      <c r="H7" s="374"/>
      <c r="I7" s="102"/>
      <c r="L7" s="21"/>
    </row>
    <row r="8" spans="1:46" s="2" customFormat="1" ht="12" customHeight="1">
      <c r="A8" s="35"/>
      <c r="B8" s="40"/>
      <c r="C8" s="35"/>
      <c r="D8" s="108" t="s">
        <v>109</v>
      </c>
      <c r="E8" s="35"/>
      <c r="F8" s="35"/>
      <c r="G8" s="35"/>
      <c r="H8" s="35"/>
      <c r="I8" s="109"/>
      <c r="J8" s="35"/>
      <c r="K8" s="35"/>
      <c r="L8" s="11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75" t="s">
        <v>208</v>
      </c>
      <c r="F9" s="376"/>
      <c r="G9" s="376"/>
      <c r="H9" s="376"/>
      <c r="I9" s="109"/>
      <c r="J9" s="35"/>
      <c r="K9" s="35"/>
      <c r="L9" s="11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0.199999999999999">
      <c r="A10" s="35"/>
      <c r="B10" s="40"/>
      <c r="C10" s="35"/>
      <c r="D10" s="35"/>
      <c r="E10" s="35"/>
      <c r="F10" s="35"/>
      <c r="G10" s="35"/>
      <c r="H10" s="35"/>
      <c r="I10" s="109"/>
      <c r="J10" s="35"/>
      <c r="K10" s="35"/>
      <c r="L10" s="11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08" t="s">
        <v>18</v>
      </c>
      <c r="E11" s="35"/>
      <c r="F11" s="111" t="s">
        <v>19</v>
      </c>
      <c r="G11" s="35"/>
      <c r="H11" s="35"/>
      <c r="I11" s="112" t="s">
        <v>20</v>
      </c>
      <c r="J11" s="111" t="s">
        <v>19</v>
      </c>
      <c r="K11" s="35"/>
      <c r="L11" s="11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08" t="s">
        <v>21</v>
      </c>
      <c r="E12" s="35"/>
      <c r="F12" s="111" t="s">
        <v>39</v>
      </c>
      <c r="G12" s="35"/>
      <c r="H12" s="35"/>
      <c r="I12" s="112" t="s">
        <v>23</v>
      </c>
      <c r="J12" s="113" t="str">
        <f>'Rekapitulace stavby'!AN8</f>
        <v>23. 3. 2020</v>
      </c>
      <c r="K12" s="35"/>
      <c r="L12" s="11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109"/>
      <c r="J13" s="35"/>
      <c r="K13" s="35"/>
      <c r="L13" s="11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08" t="s">
        <v>25</v>
      </c>
      <c r="E14" s="35"/>
      <c r="F14" s="35"/>
      <c r="G14" s="35"/>
      <c r="H14" s="35"/>
      <c r="I14" s="112" t="s">
        <v>26</v>
      </c>
      <c r="J14" s="111" t="str">
        <f>IF('Rekapitulace stavby'!AN10="","",'Rekapitulace stavby'!AN10)</f>
        <v>03447286</v>
      </c>
      <c r="K14" s="35"/>
      <c r="L14" s="11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1" t="str">
        <f>IF('Rekapitulace stavby'!E11="","",'Rekapitulace stavby'!E11)</f>
        <v>TSK Praha a.s.</v>
      </c>
      <c r="F15" s="35"/>
      <c r="G15" s="35"/>
      <c r="H15" s="35"/>
      <c r="I15" s="112" t="s">
        <v>29</v>
      </c>
      <c r="J15" s="111" t="str">
        <f>IF('Rekapitulace stavby'!AN11="","",'Rekapitulace stavby'!AN11)</f>
        <v>CZ03447286</v>
      </c>
      <c r="K15" s="35"/>
      <c r="L15" s="11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109"/>
      <c r="J16" s="35"/>
      <c r="K16" s="35"/>
      <c r="L16" s="11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08" t="s">
        <v>31</v>
      </c>
      <c r="E17" s="35"/>
      <c r="F17" s="35"/>
      <c r="G17" s="35"/>
      <c r="H17" s="35"/>
      <c r="I17" s="112" t="s">
        <v>26</v>
      </c>
      <c r="J17" s="31" t="str">
        <f>'Rekapitulace stavby'!AN13</f>
        <v>Vyplň údaj</v>
      </c>
      <c r="K17" s="35"/>
      <c r="L17" s="11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77" t="str">
        <f>'Rekapitulace stavby'!E14</f>
        <v>Vyplň údaj</v>
      </c>
      <c r="F18" s="378"/>
      <c r="G18" s="378"/>
      <c r="H18" s="378"/>
      <c r="I18" s="112" t="s">
        <v>29</v>
      </c>
      <c r="J18" s="31" t="str">
        <f>'Rekapitulace stavby'!AN14</f>
        <v>Vyplň údaj</v>
      </c>
      <c r="K18" s="35"/>
      <c r="L18" s="11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109"/>
      <c r="J19" s="35"/>
      <c r="K19" s="35"/>
      <c r="L19" s="11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08" t="s">
        <v>33</v>
      </c>
      <c r="E20" s="35"/>
      <c r="F20" s="35"/>
      <c r="G20" s="35"/>
      <c r="H20" s="35"/>
      <c r="I20" s="112" t="s">
        <v>26</v>
      </c>
      <c r="J20" s="111" t="str">
        <f>IF('Rekapitulace stavby'!AN16="","",'Rekapitulace stavby'!AN16)</f>
        <v>25793349</v>
      </c>
      <c r="K20" s="35"/>
      <c r="L20" s="11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1" t="str">
        <f>IF('Rekapitulace stavby'!E17="","",'Rekapitulace stavby'!E17)</f>
        <v>SUDOP PRAHA a.s.</v>
      </c>
      <c r="F21" s="35"/>
      <c r="G21" s="35"/>
      <c r="H21" s="35"/>
      <c r="I21" s="112" t="s">
        <v>29</v>
      </c>
      <c r="J21" s="111" t="str">
        <f>IF('Rekapitulace stavby'!AN17="","",'Rekapitulace stavby'!AN17)</f>
        <v>CZ25793349</v>
      </c>
      <c r="K21" s="35"/>
      <c r="L21" s="11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109"/>
      <c r="J22" s="35"/>
      <c r="K22" s="35"/>
      <c r="L22" s="11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08" t="s">
        <v>38</v>
      </c>
      <c r="E23" s="35"/>
      <c r="F23" s="35"/>
      <c r="G23" s="35"/>
      <c r="H23" s="35"/>
      <c r="I23" s="112" t="s">
        <v>26</v>
      </c>
      <c r="J23" s="111" t="str">
        <f>IF('Rekapitulace stavby'!AN19="","",'Rekapitulace stavby'!AN19)</f>
        <v/>
      </c>
      <c r="K23" s="35"/>
      <c r="L23" s="11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1" t="str">
        <f>IF('Rekapitulace stavby'!E20="","",'Rekapitulace stavby'!E20)</f>
        <v xml:space="preserve"> </v>
      </c>
      <c r="F24" s="35"/>
      <c r="G24" s="35"/>
      <c r="H24" s="35"/>
      <c r="I24" s="112" t="s">
        <v>29</v>
      </c>
      <c r="J24" s="111" t="str">
        <f>IF('Rekapitulace stavby'!AN20="","",'Rekapitulace stavby'!AN20)</f>
        <v/>
      </c>
      <c r="K24" s="35"/>
      <c r="L24" s="11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109"/>
      <c r="J25" s="35"/>
      <c r="K25" s="35"/>
      <c r="L25" s="11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08" t="s">
        <v>40</v>
      </c>
      <c r="E26" s="35"/>
      <c r="F26" s="35"/>
      <c r="G26" s="35"/>
      <c r="H26" s="35"/>
      <c r="I26" s="109"/>
      <c r="J26" s="35"/>
      <c r="K26" s="35"/>
      <c r="L26" s="11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4"/>
      <c r="B27" s="115"/>
      <c r="C27" s="114"/>
      <c r="D27" s="114"/>
      <c r="E27" s="379" t="s">
        <v>19</v>
      </c>
      <c r="F27" s="379"/>
      <c r="G27" s="379"/>
      <c r="H27" s="379"/>
      <c r="I27" s="116"/>
      <c r="J27" s="114"/>
      <c r="K27" s="114"/>
      <c r="L27" s="117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109"/>
      <c r="J28" s="35"/>
      <c r="K28" s="35"/>
      <c r="L28" s="11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18"/>
      <c r="E29" s="118"/>
      <c r="F29" s="118"/>
      <c r="G29" s="118"/>
      <c r="H29" s="118"/>
      <c r="I29" s="119"/>
      <c r="J29" s="118"/>
      <c r="K29" s="118"/>
      <c r="L29" s="11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0" t="s">
        <v>42</v>
      </c>
      <c r="E30" s="35"/>
      <c r="F30" s="35"/>
      <c r="G30" s="35"/>
      <c r="H30" s="35"/>
      <c r="I30" s="109"/>
      <c r="J30" s="121">
        <f>ROUND(J85, 2)</f>
        <v>0</v>
      </c>
      <c r="K30" s="35"/>
      <c r="L30" s="11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18"/>
      <c r="E31" s="118"/>
      <c r="F31" s="118"/>
      <c r="G31" s="118"/>
      <c r="H31" s="118"/>
      <c r="I31" s="119"/>
      <c r="J31" s="118"/>
      <c r="K31" s="118"/>
      <c r="L31" s="11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2" t="s">
        <v>44</v>
      </c>
      <c r="G32" s="35"/>
      <c r="H32" s="35"/>
      <c r="I32" s="123" t="s">
        <v>43</v>
      </c>
      <c r="J32" s="122" t="s">
        <v>45</v>
      </c>
      <c r="K32" s="35"/>
      <c r="L32" s="11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4" t="s">
        <v>46</v>
      </c>
      <c r="E33" s="108" t="s">
        <v>47</v>
      </c>
      <c r="F33" s="125">
        <f>ROUND((SUM(BE85:BE207)),  2)</f>
        <v>0</v>
      </c>
      <c r="G33" s="35"/>
      <c r="H33" s="35"/>
      <c r="I33" s="126">
        <v>0.21</v>
      </c>
      <c r="J33" s="125">
        <f>ROUND(((SUM(BE85:BE207))*I33),  2)</f>
        <v>0</v>
      </c>
      <c r="K33" s="35"/>
      <c r="L33" s="11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08" t="s">
        <v>48</v>
      </c>
      <c r="F34" s="125">
        <f>ROUND((SUM(BF85:BF207)),  2)</f>
        <v>0</v>
      </c>
      <c r="G34" s="35"/>
      <c r="H34" s="35"/>
      <c r="I34" s="126">
        <v>0.15</v>
      </c>
      <c r="J34" s="125">
        <f>ROUND(((SUM(BF85:BF207))*I34),  2)</f>
        <v>0</v>
      </c>
      <c r="K34" s="35"/>
      <c r="L34" s="11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08" t="s">
        <v>49</v>
      </c>
      <c r="F35" s="125">
        <f>ROUND((SUM(BG85:BG207)),  2)</f>
        <v>0</v>
      </c>
      <c r="G35" s="35"/>
      <c r="H35" s="35"/>
      <c r="I35" s="126">
        <v>0.21</v>
      </c>
      <c r="J35" s="125">
        <f>0</f>
        <v>0</v>
      </c>
      <c r="K35" s="35"/>
      <c r="L35" s="11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08" t="s">
        <v>50</v>
      </c>
      <c r="F36" s="125">
        <f>ROUND((SUM(BH85:BH207)),  2)</f>
        <v>0</v>
      </c>
      <c r="G36" s="35"/>
      <c r="H36" s="35"/>
      <c r="I36" s="126">
        <v>0.15</v>
      </c>
      <c r="J36" s="125">
        <f>0</f>
        <v>0</v>
      </c>
      <c r="K36" s="35"/>
      <c r="L36" s="11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08" t="s">
        <v>51</v>
      </c>
      <c r="F37" s="125">
        <f>ROUND((SUM(BI85:BI207)),  2)</f>
        <v>0</v>
      </c>
      <c r="G37" s="35"/>
      <c r="H37" s="35"/>
      <c r="I37" s="126">
        <v>0</v>
      </c>
      <c r="J37" s="125">
        <f>0</f>
        <v>0</v>
      </c>
      <c r="K37" s="35"/>
      <c r="L37" s="11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109"/>
      <c r="J38" s="35"/>
      <c r="K38" s="35"/>
      <c r="L38" s="11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7"/>
      <c r="D39" s="128" t="s">
        <v>52</v>
      </c>
      <c r="E39" s="129"/>
      <c r="F39" s="129"/>
      <c r="G39" s="130" t="s">
        <v>53</v>
      </c>
      <c r="H39" s="131" t="s">
        <v>54</v>
      </c>
      <c r="I39" s="132"/>
      <c r="J39" s="133">
        <f>SUM(J30:J37)</f>
        <v>0</v>
      </c>
      <c r="K39" s="134"/>
      <c r="L39" s="11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135"/>
      <c r="C40" s="136"/>
      <c r="D40" s="136"/>
      <c r="E40" s="136"/>
      <c r="F40" s="136"/>
      <c r="G40" s="136"/>
      <c r="H40" s="136"/>
      <c r="I40" s="137"/>
      <c r="J40" s="136"/>
      <c r="K40" s="136"/>
      <c r="L40" s="11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" customHeight="1">
      <c r="A44" s="35"/>
      <c r="B44" s="138"/>
      <c r="C44" s="139"/>
      <c r="D44" s="139"/>
      <c r="E44" s="139"/>
      <c r="F44" s="139"/>
      <c r="G44" s="139"/>
      <c r="H44" s="139"/>
      <c r="I44" s="140"/>
      <c r="J44" s="139"/>
      <c r="K44" s="139"/>
      <c r="L44" s="110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" customHeight="1">
      <c r="A45" s="35"/>
      <c r="B45" s="36"/>
      <c r="C45" s="24" t="s">
        <v>111</v>
      </c>
      <c r="D45" s="37"/>
      <c r="E45" s="37"/>
      <c r="F45" s="37"/>
      <c r="G45" s="37"/>
      <c r="H45" s="37"/>
      <c r="I45" s="109"/>
      <c r="J45" s="37"/>
      <c r="K45" s="37"/>
      <c r="L45" s="110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" customHeight="1">
      <c r="A46" s="35"/>
      <c r="B46" s="36"/>
      <c r="C46" s="37"/>
      <c r="D46" s="37"/>
      <c r="E46" s="37"/>
      <c r="F46" s="37"/>
      <c r="G46" s="37"/>
      <c r="H46" s="37"/>
      <c r="I46" s="109"/>
      <c r="J46" s="37"/>
      <c r="K46" s="37"/>
      <c r="L46" s="110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30" t="s">
        <v>16</v>
      </c>
      <c r="D47" s="37"/>
      <c r="E47" s="37"/>
      <c r="F47" s="37"/>
      <c r="G47" s="37"/>
      <c r="H47" s="37"/>
      <c r="I47" s="109"/>
      <c r="J47" s="37"/>
      <c r="K47" s="37"/>
      <c r="L47" s="110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80" t="str">
        <f>E7</f>
        <v>Praha bez bariér - nádraží Hostivař, prostupnost uzlu, Praha 10, č. akce 999412_9 - rozpočet</v>
      </c>
      <c r="F48" s="381"/>
      <c r="G48" s="381"/>
      <c r="H48" s="381"/>
      <c r="I48" s="109"/>
      <c r="J48" s="37"/>
      <c r="K48" s="37"/>
      <c r="L48" s="110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30" t="s">
        <v>109</v>
      </c>
      <c r="D49" s="37"/>
      <c r="E49" s="37"/>
      <c r="F49" s="37"/>
      <c r="G49" s="37"/>
      <c r="H49" s="37"/>
      <c r="I49" s="109"/>
      <c r="J49" s="37"/>
      <c r="K49" s="37"/>
      <c r="L49" s="110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333" t="str">
        <f>E9</f>
        <v>SO 101 - Tramvajová točna Hostivař</v>
      </c>
      <c r="F50" s="382"/>
      <c r="G50" s="382"/>
      <c r="H50" s="382"/>
      <c r="I50" s="109"/>
      <c r="J50" s="37"/>
      <c r="K50" s="37"/>
      <c r="L50" s="110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" customHeight="1">
      <c r="A51" s="35"/>
      <c r="B51" s="36"/>
      <c r="C51" s="37"/>
      <c r="D51" s="37"/>
      <c r="E51" s="37"/>
      <c r="F51" s="37"/>
      <c r="G51" s="37"/>
      <c r="H51" s="37"/>
      <c r="I51" s="109"/>
      <c r="J51" s="37"/>
      <c r="K51" s="37"/>
      <c r="L51" s="110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30" t="s">
        <v>21</v>
      </c>
      <c r="D52" s="37"/>
      <c r="E52" s="37"/>
      <c r="F52" s="28" t="str">
        <f>F12</f>
        <v xml:space="preserve"> </v>
      </c>
      <c r="G52" s="37"/>
      <c r="H52" s="37"/>
      <c r="I52" s="112" t="s">
        <v>23</v>
      </c>
      <c r="J52" s="60" t="str">
        <f>IF(J12="","",J12)</f>
        <v>23. 3. 2020</v>
      </c>
      <c r="K52" s="37"/>
      <c r="L52" s="110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" customHeight="1">
      <c r="A53" s="35"/>
      <c r="B53" s="36"/>
      <c r="C53" s="37"/>
      <c r="D53" s="37"/>
      <c r="E53" s="37"/>
      <c r="F53" s="37"/>
      <c r="G53" s="37"/>
      <c r="H53" s="37"/>
      <c r="I53" s="109"/>
      <c r="J53" s="37"/>
      <c r="K53" s="37"/>
      <c r="L53" s="110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5.65" customHeight="1">
      <c r="A54" s="35"/>
      <c r="B54" s="36"/>
      <c r="C54" s="30" t="s">
        <v>25</v>
      </c>
      <c r="D54" s="37"/>
      <c r="E54" s="37"/>
      <c r="F54" s="28" t="str">
        <f>E15</f>
        <v>TSK Praha a.s.</v>
      </c>
      <c r="G54" s="37"/>
      <c r="H54" s="37"/>
      <c r="I54" s="112" t="s">
        <v>33</v>
      </c>
      <c r="J54" s="33" t="str">
        <f>E21</f>
        <v>SUDOP PRAHA a.s.</v>
      </c>
      <c r="K54" s="37"/>
      <c r="L54" s="110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15.15" customHeight="1">
      <c r="A55" s="35"/>
      <c r="B55" s="36"/>
      <c r="C55" s="30" t="s">
        <v>31</v>
      </c>
      <c r="D55" s="37"/>
      <c r="E55" s="37"/>
      <c r="F55" s="28" t="str">
        <f>IF(E18="","",E18)</f>
        <v>Vyplň údaj</v>
      </c>
      <c r="G55" s="37"/>
      <c r="H55" s="37"/>
      <c r="I55" s="112" t="s">
        <v>38</v>
      </c>
      <c r="J55" s="33" t="str">
        <f>E24</f>
        <v xml:space="preserve"> </v>
      </c>
      <c r="K55" s="37"/>
      <c r="L55" s="110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109"/>
      <c r="J56" s="37"/>
      <c r="K56" s="37"/>
      <c r="L56" s="110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41" t="s">
        <v>112</v>
      </c>
      <c r="D57" s="142"/>
      <c r="E57" s="142"/>
      <c r="F57" s="142"/>
      <c r="G57" s="142"/>
      <c r="H57" s="142"/>
      <c r="I57" s="143"/>
      <c r="J57" s="144" t="s">
        <v>113</v>
      </c>
      <c r="K57" s="142"/>
      <c r="L57" s="110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109"/>
      <c r="J58" s="37"/>
      <c r="K58" s="37"/>
      <c r="L58" s="110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8" customHeight="1">
      <c r="A59" s="35"/>
      <c r="B59" s="36"/>
      <c r="C59" s="145" t="s">
        <v>74</v>
      </c>
      <c r="D59" s="37"/>
      <c r="E59" s="37"/>
      <c r="F59" s="37"/>
      <c r="G59" s="37"/>
      <c r="H59" s="37"/>
      <c r="I59" s="109"/>
      <c r="J59" s="78">
        <f>J85</f>
        <v>0</v>
      </c>
      <c r="K59" s="37"/>
      <c r="L59" s="110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8" t="s">
        <v>114</v>
      </c>
    </row>
    <row r="60" spans="1:47" s="9" customFormat="1" ht="24.9" customHeight="1">
      <c r="B60" s="146"/>
      <c r="C60" s="147"/>
      <c r="D60" s="148" t="s">
        <v>209</v>
      </c>
      <c r="E60" s="149"/>
      <c r="F60" s="149"/>
      <c r="G60" s="149"/>
      <c r="H60" s="149"/>
      <c r="I60" s="150"/>
      <c r="J60" s="151">
        <f>J86</f>
        <v>0</v>
      </c>
      <c r="K60" s="147"/>
      <c r="L60" s="152"/>
    </row>
    <row r="61" spans="1:47" s="9" customFormat="1" ht="24.9" customHeight="1">
      <c r="B61" s="146"/>
      <c r="C61" s="147"/>
      <c r="D61" s="148" t="s">
        <v>210</v>
      </c>
      <c r="E61" s="149"/>
      <c r="F61" s="149"/>
      <c r="G61" s="149"/>
      <c r="H61" s="149"/>
      <c r="I61" s="150"/>
      <c r="J61" s="151">
        <f>J125</f>
        <v>0</v>
      </c>
      <c r="K61" s="147"/>
      <c r="L61" s="152"/>
    </row>
    <row r="62" spans="1:47" s="9" customFormat="1" ht="24.9" customHeight="1">
      <c r="B62" s="146"/>
      <c r="C62" s="147"/>
      <c r="D62" s="148" t="s">
        <v>211</v>
      </c>
      <c r="E62" s="149"/>
      <c r="F62" s="149"/>
      <c r="G62" s="149"/>
      <c r="H62" s="149"/>
      <c r="I62" s="150"/>
      <c r="J62" s="151">
        <f>J131</f>
        <v>0</v>
      </c>
      <c r="K62" s="147"/>
      <c r="L62" s="152"/>
    </row>
    <row r="63" spans="1:47" s="9" customFormat="1" ht="24.9" customHeight="1">
      <c r="B63" s="146"/>
      <c r="C63" s="147"/>
      <c r="D63" s="148" t="s">
        <v>212</v>
      </c>
      <c r="E63" s="149"/>
      <c r="F63" s="149"/>
      <c r="G63" s="149"/>
      <c r="H63" s="149"/>
      <c r="I63" s="150"/>
      <c r="J63" s="151">
        <f>J161</f>
        <v>0</v>
      </c>
      <c r="K63" s="147"/>
      <c r="L63" s="152"/>
    </row>
    <row r="64" spans="1:47" s="9" customFormat="1" ht="24.9" customHeight="1">
      <c r="B64" s="146"/>
      <c r="C64" s="147"/>
      <c r="D64" s="148" t="s">
        <v>213</v>
      </c>
      <c r="E64" s="149"/>
      <c r="F64" s="149"/>
      <c r="G64" s="149"/>
      <c r="H64" s="149"/>
      <c r="I64" s="150"/>
      <c r="J64" s="151">
        <f>J172</f>
        <v>0</v>
      </c>
      <c r="K64" s="147"/>
      <c r="L64" s="152"/>
    </row>
    <row r="65" spans="1:31" s="9" customFormat="1" ht="24.9" customHeight="1">
      <c r="B65" s="146"/>
      <c r="C65" s="147"/>
      <c r="D65" s="148" t="s">
        <v>214</v>
      </c>
      <c r="E65" s="149"/>
      <c r="F65" s="149"/>
      <c r="G65" s="149"/>
      <c r="H65" s="149"/>
      <c r="I65" s="150"/>
      <c r="J65" s="151">
        <f>J203</f>
        <v>0</v>
      </c>
      <c r="K65" s="147"/>
      <c r="L65" s="152"/>
    </row>
    <row r="66" spans="1:31" s="2" customFormat="1" ht="21.75" customHeight="1">
      <c r="A66" s="35"/>
      <c r="B66" s="36"/>
      <c r="C66" s="37"/>
      <c r="D66" s="37"/>
      <c r="E66" s="37"/>
      <c r="F66" s="37"/>
      <c r="G66" s="37"/>
      <c r="H66" s="37"/>
      <c r="I66" s="109"/>
      <c r="J66" s="37"/>
      <c r="K66" s="37"/>
      <c r="L66" s="110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</row>
    <row r="67" spans="1:31" s="2" customFormat="1" ht="6.9" customHeight="1">
      <c r="A67" s="35"/>
      <c r="B67" s="48"/>
      <c r="C67" s="49"/>
      <c r="D67" s="49"/>
      <c r="E67" s="49"/>
      <c r="F67" s="49"/>
      <c r="G67" s="49"/>
      <c r="H67" s="49"/>
      <c r="I67" s="137"/>
      <c r="J67" s="49"/>
      <c r="K67" s="49"/>
      <c r="L67" s="110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</row>
    <row r="71" spans="1:31" s="2" customFormat="1" ht="6.9" customHeight="1">
      <c r="A71" s="35"/>
      <c r="B71" s="50"/>
      <c r="C71" s="51"/>
      <c r="D71" s="51"/>
      <c r="E71" s="51"/>
      <c r="F71" s="51"/>
      <c r="G71" s="51"/>
      <c r="H71" s="51"/>
      <c r="I71" s="140"/>
      <c r="J71" s="51"/>
      <c r="K71" s="51"/>
      <c r="L71" s="110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1" s="2" customFormat="1" ht="24.9" customHeight="1">
      <c r="A72" s="35"/>
      <c r="B72" s="36"/>
      <c r="C72" s="24" t="s">
        <v>122</v>
      </c>
      <c r="D72" s="37"/>
      <c r="E72" s="37"/>
      <c r="F72" s="37"/>
      <c r="G72" s="37"/>
      <c r="H72" s="37"/>
      <c r="I72" s="109"/>
      <c r="J72" s="37"/>
      <c r="K72" s="37"/>
      <c r="L72" s="110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6.9" customHeight="1">
      <c r="A73" s="35"/>
      <c r="B73" s="36"/>
      <c r="C73" s="37"/>
      <c r="D73" s="37"/>
      <c r="E73" s="37"/>
      <c r="F73" s="37"/>
      <c r="G73" s="37"/>
      <c r="H73" s="37"/>
      <c r="I73" s="109"/>
      <c r="J73" s="37"/>
      <c r="K73" s="37"/>
      <c r="L73" s="110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12" customHeight="1">
      <c r="A74" s="35"/>
      <c r="B74" s="36"/>
      <c r="C74" s="30" t="s">
        <v>16</v>
      </c>
      <c r="D74" s="37"/>
      <c r="E74" s="37"/>
      <c r="F74" s="37"/>
      <c r="G74" s="37"/>
      <c r="H74" s="37"/>
      <c r="I74" s="109"/>
      <c r="J74" s="37"/>
      <c r="K74" s="37"/>
      <c r="L74" s="110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16.5" customHeight="1">
      <c r="A75" s="35"/>
      <c r="B75" s="36"/>
      <c r="C75" s="37"/>
      <c r="D75" s="37"/>
      <c r="E75" s="380" t="str">
        <f>E7</f>
        <v>Praha bez bariér - nádraží Hostivař, prostupnost uzlu, Praha 10, č. akce 999412_9 - rozpočet</v>
      </c>
      <c r="F75" s="381"/>
      <c r="G75" s="381"/>
      <c r="H75" s="381"/>
      <c r="I75" s="109"/>
      <c r="J75" s="37"/>
      <c r="K75" s="37"/>
      <c r="L75" s="110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12" customHeight="1">
      <c r="A76" s="35"/>
      <c r="B76" s="36"/>
      <c r="C76" s="30" t="s">
        <v>109</v>
      </c>
      <c r="D76" s="37"/>
      <c r="E76" s="37"/>
      <c r="F76" s="37"/>
      <c r="G76" s="37"/>
      <c r="H76" s="37"/>
      <c r="I76" s="109"/>
      <c r="J76" s="37"/>
      <c r="K76" s="37"/>
      <c r="L76" s="11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6.5" customHeight="1">
      <c r="A77" s="35"/>
      <c r="B77" s="36"/>
      <c r="C77" s="37"/>
      <c r="D77" s="37"/>
      <c r="E77" s="333" t="str">
        <f>E9</f>
        <v>SO 101 - Tramvajová točna Hostivař</v>
      </c>
      <c r="F77" s="382"/>
      <c r="G77" s="382"/>
      <c r="H77" s="382"/>
      <c r="I77" s="109"/>
      <c r="J77" s="37"/>
      <c r="K77" s="37"/>
      <c r="L77" s="11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6.9" customHeight="1">
      <c r="A78" s="35"/>
      <c r="B78" s="36"/>
      <c r="C78" s="37"/>
      <c r="D78" s="37"/>
      <c r="E78" s="37"/>
      <c r="F78" s="37"/>
      <c r="G78" s="37"/>
      <c r="H78" s="37"/>
      <c r="I78" s="109"/>
      <c r="J78" s="37"/>
      <c r="K78" s="37"/>
      <c r="L78" s="110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12" customHeight="1">
      <c r="A79" s="35"/>
      <c r="B79" s="36"/>
      <c r="C79" s="30" t="s">
        <v>21</v>
      </c>
      <c r="D79" s="37"/>
      <c r="E79" s="37"/>
      <c r="F79" s="28" t="str">
        <f>F12</f>
        <v xml:space="preserve"> </v>
      </c>
      <c r="G79" s="37"/>
      <c r="H79" s="37"/>
      <c r="I79" s="112" t="s">
        <v>23</v>
      </c>
      <c r="J79" s="60" t="str">
        <f>IF(J12="","",J12)</f>
        <v>23. 3. 2020</v>
      </c>
      <c r="K79" s="37"/>
      <c r="L79" s="110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6.9" customHeight="1">
      <c r="A80" s="35"/>
      <c r="B80" s="36"/>
      <c r="C80" s="37"/>
      <c r="D80" s="37"/>
      <c r="E80" s="37"/>
      <c r="F80" s="37"/>
      <c r="G80" s="37"/>
      <c r="H80" s="37"/>
      <c r="I80" s="109"/>
      <c r="J80" s="37"/>
      <c r="K80" s="37"/>
      <c r="L80" s="110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25.65" customHeight="1">
      <c r="A81" s="35"/>
      <c r="B81" s="36"/>
      <c r="C81" s="30" t="s">
        <v>25</v>
      </c>
      <c r="D81" s="37"/>
      <c r="E81" s="37"/>
      <c r="F81" s="28" t="str">
        <f>E15</f>
        <v>TSK Praha a.s.</v>
      </c>
      <c r="G81" s="37"/>
      <c r="H81" s="37"/>
      <c r="I81" s="112" t="s">
        <v>33</v>
      </c>
      <c r="J81" s="33" t="str">
        <f>E21</f>
        <v>SUDOP PRAHA a.s.</v>
      </c>
      <c r="K81" s="37"/>
      <c r="L81" s="11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15.15" customHeight="1">
      <c r="A82" s="35"/>
      <c r="B82" s="36"/>
      <c r="C82" s="30" t="s">
        <v>31</v>
      </c>
      <c r="D82" s="37"/>
      <c r="E82" s="37"/>
      <c r="F82" s="28" t="str">
        <f>IF(E18="","",E18)</f>
        <v>Vyplň údaj</v>
      </c>
      <c r="G82" s="37"/>
      <c r="H82" s="37"/>
      <c r="I82" s="112" t="s">
        <v>38</v>
      </c>
      <c r="J82" s="33" t="str">
        <f>E24</f>
        <v xml:space="preserve"> </v>
      </c>
      <c r="K82" s="37"/>
      <c r="L82" s="11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2" customFormat="1" ht="10.35" customHeight="1">
      <c r="A83" s="35"/>
      <c r="B83" s="36"/>
      <c r="C83" s="37"/>
      <c r="D83" s="37"/>
      <c r="E83" s="37"/>
      <c r="F83" s="37"/>
      <c r="G83" s="37"/>
      <c r="H83" s="37"/>
      <c r="I83" s="109"/>
      <c r="J83" s="37"/>
      <c r="K83" s="37"/>
      <c r="L83" s="11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65" s="11" customFormat="1" ht="29.25" customHeight="1">
      <c r="A84" s="160"/>
      <c r="B84" s="161"/>
      <c r="C84" s="162" t="s">
        <v>123</v>
      </c>
      <c r="D84" s="163" t="s">
        <v>61</v>
      </c>
      <c r="E84" s="163" t="s">
        <v>57</v>
      </c>
      <c r="F84" s="163" t="s">
        <v>58</v>
      </c>
      <c r="G84" s="163" t="s">
        <v>124</v>
      </c>
      <c r="H84" s="163" t="s">
        <v>125</v>
      </c>
      <c r="I84" s="164" t="s">
        <v>126</v>
      </c>
      <c r="J84" s="163" t="s">
        <v>113</v>
      </c>
      <c r="K84" s="165" t="s">
        <v>127</v>
      </c>
      <c r="L84" s="166"/>
      <c r="M84" s="69" t="s">
        <v>19</v>
      </c>
      <c r="N84" s="70" t="s">
        <v>46</v>
      </c>
      <c r="O84" s="70" t="s">
        <v>128</v>
      </c>
      <c r="P84" s="70" t="s">
        <v>129</v>
      </c>
      <c r="Q84" s="70" t="s">
        <v>130</v>
      </c>
      <c r="R84" s="70" t="s">
        <v>131</v>
      </c>
      <c r="S84" s="70" t="s">
        <v>132</v>
      </c>
      <c r="T84" s="71" t="s">
        <v>133</v>
      </c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60"/>
    </row>
    <row r="85" spans="1:65" s="2" customFormat="1" ht="22.8" customHeight="1">
      <c r="A85" s="35"/>
      <c r="B85" s="36"/>
      <c r="C85" s="76" t="s">
        <v>134</v>
      </c>
      <c r="D85" s="37"/>
      <c r="E85" s="37"/>
      <c r="F85" s="37"/>
      <c r="G85" s="37"/>
      <c r="H85" s="37"/>
      <c r="I85" s="109"/>
      <c r="J85" s="167">
        <f>BK85</f>
        <v>0</v>
      </c>
      <c r="K85" s="37"/>
      <c r="L85" s="40"/>
      <c r="M85" s="72"/>
      <c r="N85" s="168"/>
      <c r="O85" s="73"/>
      <c r="P85" s="169">
        <f>P86+P125+P131+P161+P172+P203</f>
        <v>0</v>
      </c>
      <c r="Q85" s="73"/>
      <c r="R85" s="169">
        <f>R86+R125+R131+R161+R172+R203</f>
        <v>443.85778499999998</v>
      </c>
      <c r="S85" s="73"/>
      <c r="T85" s="170">
        <f>T86+T125+T131+T161+T172+T203</f>
        <v>326.70400000000001</v>
      </c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T85" s="18" t="s">
        <v>75</v>
      </c>
      <c r="AU85" s="18" t="s">
        <v>114</v>
      </c>
      <c r="BK85" s="171">
        <f>BK86+BK125+BK131+BK161+BK172+BK203</f>
        <v>0</v>
      </c>
    </row>
    <row r="86" spans="1:65" s="12" customFormat="1" ht="25.95" customHeight="1">
      <c r="B86" s="172"/>
      <c r="C86" s="173"/>
      <c r="D86" s="174" t="s">
        <v>75</v>
      </c>
      <c r="E86" s="175" t="s">
        <v>215</v>
      </c>
      <c r="F86" s="175" t="s">
        <v>216</v>
      </c>
      <c r="G86" s="173"/>
      <c r="H86" s="173"/>
      <c r="I86" s="176"/>
      <c r="J86" s="177">
        <f>BK86</f>
        <v>0</v>
      </c>
      <c r="K86" s="173"/>
      <c r="L86" s="178"/>
      <c r="M86" s="179"/>
      <c r="N86" s="180"/>
      <c r="O86" s="180"/>
      <c r="P86" s="181">
        <f>SUM(P87:P124)</f>
        <v>0</v>
      </c>
      <c r="Q86" s="180"/>
      <c r="R86" s="181">
        <f>SUM(R87:R124)</f>
        <v>3.7635000000000002E-2</v>
      </c>
      <c r="S86" s="180"/>
      <c r="T86" s="182">
        <f>SUM(T87:T124)</f>
        <v>289.87200000000001</v>
      </c>
      <c r="AR86" s="183" t="s">
        <v>84</v>
      </c>
      <c r="AT86" s="184" t="s">
        <v>75</v>
      </c>
      <c r="AU86" s="184" t="s">
        <v>76</v>
      </c>
      <c r="AY86" s="183" t="s">
        <v>137</v>
      </c>
      <c r="BK86" s="185">
        <f>SUM(BK87:BK124)</f>
        <v>0</v>
      </c>
    </row>
    <row r="87" spans="1:65" s="2" customFormat="1" ht="21.75" customHeight="1">
      <c r="A87" s="35"/>
      <c r="B87" s="36"/>
      <c r="C87" s="186" t="s">
        <v>84</v>
      </c>
      <c r="D87" s="186" t="s">
        <v>138</v>
      </c>
      <c r="E87" s="187" t="s">
        <v>217</v>
      </c>
      <c r="F87" s="188" t="s">
        <v>218</v>
      </c>
      <c r="G87" s="189" t="s">
        <v>219</v>
      </c>
      <c r="H87" s="190">
        <v>121</v>
      </c>
      <c r="I87" s="191"/>
      <c r="J87" s="192">
        <f>ROUND(I87*H87,2)</f>
        <v>0</v>
      </c>
      <c r="K87" s="188" t="s">
        <v>161</v>
      </c>
      <c r="L87" s="40"/>
      <c r="M87" s="193" t="s">
        <v>19</v>
      </c>
      <c r="N87" s="194" t="s">
        <v>47</v>
      </c>
      <c r="O87" s="65"/>
      <c r="P87" s="195">
        <f>O87*H87</f>
        <v>0</v>
      </c>
      <c r="Q87" s="195">
        <v>0</v>
      </c>
      <c r="R87" s="195">
        <f>Q87*H87</f>
        <v>0</v>
      </c>
      <c r="S87" s="195">
        <v>0</v>
      </c>
      <c r="T87" s="196">
        <f>S87*H87</f>
        <v>0</v>
      </c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R87" s="197" t="s">
        <v>142</v>
      </c>
      <c r="AT87" s="197" t="s">
        <v>138</v>
      </c>
      <c r="AU87" s="197" t="s">
        <v>84</v>
      </c>
      <c r="AY87" s="18" t="s">
        <v>137</v>
      </c>
      <c r="BE87" s="198">
        <f>IF(N87="základní",J87,0)</f>
        <v>0</v>
      </c>
      <c r="BF87" s="198">
        <f>IF(N87="snížená",J87,0)</f>
        <v>0</v>
      </c>
      <c r="BG87" s="198">
        <f>IF(N87="zákl. přenesená",J87,0)</f>
        <v>0</v>
      </c>
      <c r="BH87" s="198">
        <f>IF(N87="sníž. přenesená",J87,0)</f>
        <v>0</v>
      </c>
      <c r="BI87" s="198">
        <f>IF(N87="nulová",J87,0)</f>
        <v>0</v>
      </c>
      <c r="BJ87" s="18" t="s">
        <v>84</v>
      </c>
      <c r="BK87" s="198">
        <f>ROUND(I87*H87,2)</f>
        <v>0</v>
      </c>
      <c r="BL87" s="18" t="s">
        <v>142</v>
      </c>
      <c r="BM87" s="197" t="s">
        <v>86</v>
      </c>
    </row>
    <row r="88" spans="1:65" s="13" customFormat="1" ht="10.199999999999999">
      <c r="B88" s="211"/>
      <c r="C88" s="212"/>
      <c r="D88" s="213" t="s">
        <v>164</v>
      </c>
      <c r="E88" s="214" t="s">
        <v>19</v>
      </c>
      <c r="F88" s="215" t="s">
        <v>220</v>
      </c>
      <c r="G88" s="212"/>
      <c r="H88" s="216">
        <v>121</v>
      </c>
      <c r="I88" s="217"/>
      <c r="J88" s="212"/>
      <c r="K88" s="212"/>
      <c r="L88" s="218"/>
      <c r="M88" s="219"/>
      <c r="N88" s="220"/>
      <c r="O88" s="220"/>
      <c r="P88" s="220"/>
      <c r="Q88" s="220"/>
      <c r="R88" s="220"/>
      <c r="S88" s="220"/>
      <c r="T88" s="221"/>
      <c r="AT88" s="222" t="s">
        <v>164</v>
      </c>
      <c r="AU88" s="222" t="s">
        <v>84</v>
      </c>
      <c r="AV88" s="13" t="s">
        <v>86</v>
      </c>
      <c r="AW88" s="13" t="s">
        <v>37</v>
      </c>
      <c r="AX88" s="13" t="s">
        <v>76</v>
      </c>
      <c r="AY88" s="222" t="s">
        <v>137</v>
      </c>
    </row>
    <row r="89" spans="1:65" s="15" customFormat="1" ht="10.199999999999999">
      <c r="B89" s="234"/>
      <c r="C89" s="235"/>
      <c r="D89" s="213" t="s">
        <v>164</v>
      </c>
      <c r="E89" s="236" t="s">
        <v>19</v>
      </c>
      <c r="F89" s="237" t="s">
        <v>221</v>
      </c>
      <c r="G89" s="235"/>
      <c r="H89" s="236" t="s">
        <v>19</v>
      </c>
      <c r="I89" s="238"/>
      <c r="J89" s="235"/>
      <c r="K89" s="235"/>
      <c r="L89" s="239"/>
      <c r="M89" s="240"/>
      <c r="N89" s="241"/>
      <c r="O89" s="241"/>
      <c r="P89" s="241"/>
      <c r="Q89" s="241"/>
      <c r="R89" s="241"/>
      <c r="S89" s="241"/>
      <c r="T89" s="242"/>
      <c r="AT89" s="243" t="s">
        <v>164</v>
      </c>
      <c r="AU89" s="243" t="s">
        <v>84</v>
      </c>
      <c r="AV89" s="15" t="s">
        <v>84</v>
      </c>
      <c r="AW89" s="15" t="s">
        <v>37</v>
      </c>
      <c r="AX89" s="15" t="s">
        <v>76</v>
      </c>
      <c r="AY89" s="243" t="s">
        <v>137</v>
      </c>
    </row>
    <row r="90" spans="1:65" s="14" customFormat="1" ht="10.199999999999999">
      <c r="B90" s="223"/>
      <c r="C90" s="224"/>
      <c r="D90" s="213" t="s">
        <v>164</v>
      </c>
      <c r="E90" s="225" t="s">
        <v>19</v>
      </c>
      <c r="F90" s="226" t="s">
        <v>166</v>
      </c>
      <c r="G90" s="224"/>
      <c r="H90" s="227">
        <v>121</v>
      </c>
      <c r="I90" s="228"/>
      <c r="J90" s="224"/>
      <c r="K90" s="224"/>
      <c r="L90" s="229"/>
      <c r="M90" s="230"/>
      <c r="N90" s="231"/>
      <c r="O90" s="231"/>
      <c r="P90" s="231"/>
      <c r="Q90" s="231"/>
      <c r="R90" s="231"/>
      <c r="S90" s="231"/>
      <c r="T90" s="232"/>
      <c r="AT90" s="233" t="s">
        <v>164</v>
      </c>
      <c r="AU90" s="233" t="s">
        <v>84</v>
      </c>
      <c r="AV90" s="14" t="s">
        <v>142</v>
      </c>
      <c r="AW90" s="14" t="s">
        <v>37</v>
      </c>
      <c r="AX90" s="14" t="s">
        <v>84</v>
      </c>
      <c r="AY90" s="233" t="s">
        <v>137</v>
      </c>
    </row>
    <row r="91" spans="1:65" s="2" customFormat="1" ht="33" customHeight="1">
      <c r="A91" s="35"/>
      <c r="B91" s="36"/>
      <c r="C91" s="186" t="s">
        <v>86</v>
      </c>
      <c r="D91" s="186" t="s">
        <v>138</v>
      </c>
      <c r="E91" s="187" t="s">
        <v>222</v>
      </c>
      <c r="F91" s="188" t="s">
        <v>223</v>
      </c>
      <c r="G91" s="189" t="s">
        <v>219</v>
      </c>
      <c r="H91" s="190">
        <v>227</v>
      </c>
      <c r="I91" s="191"/>
      <c r="J91" s="192">
        <f>ROUND(I91*H91,2)</f>
        <v>0</v>
      </c>
      <c r="K91" s="188" t="s">
        <v>161</v>
      </c>
      <c r="L91" s="40"/>
      <c r="M91" s="193" t="s">
        <v>19</v>
      </c>
      <c r="N91" s="194" t="s">
        <v>47</v>
      </c>
      <c r="O91" s="65"/>
      <c r="P91" s="195">
        <f>O91*H91</f>
        <v>0</v>
      </c>
      <c r="Q91" s="195">
        <v>0</v>
      </c>
      <c r="R91" s="195">
        <f>Q91*H91</f>
        <v>0</v>
      </c>
      <c r="S91" s="195">
        <v>0.28999999999999998</v>
      </c>
      <c r="T91" s="196">
        <f>S91*H91</f>
        <v>65.83</v>
      </c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R91" s="197" t="s">
        <v>142</v>
      </c>
      <c r="AT91" s="197" t="s">
        <v>138</v>
      </c>
      <c r="AU91" s="197" t="s">
        <v>84</v>
      </c>
      <c r="AY91" s="18" t="s">
        <v>137</v>
      </c>
      <c r="BE91" s="198">
        <f>IF(N91="základní",J91,0)</f>
        <v>0</v>
      </c>
      <c r="BF91" s="198">
        <f>IF(N91="snížená",J91,0)</f>
        <v>0</v>
      </c>
      <c r="BG91" s="198">
        <f>IF(N91="zákl. přenesená",J91,0)</f>
        <v>0</v>
      </c>
      <c r="BH91" s="198">
        <f>IF(N91="sníž. přenesená",J91,0)</f>
        <v>0</v>
      </c>
      <c r="BI91" s="198">
        <f>IF(N91="nulová",J91,0)</f>
        <v>0</v>
      </c>
      <c r="BJ91" s="18" t="s">
        <v>84</v>
      </c>
      <c r="BK91" s="198">
        <f>ROUND(I91*H91,2)</f>
        <v>0</v>
      </c>
      <c r="BL91" s="18" t="s">
        <v>142</v>
      </c>
      <c r="BM91" s="197" t="s">
        <v>142</v>
      </c>
    </row>
    <row r="92" spans="1:65" s="2" customFormat="1" ht="33" customHeight="1">
      <c r="A92" s="35"/>
      <c r="B92" s="36"/>
      <c r="C92" s="186" t="s">
        <v>148</v>
      </c>
      <c r="D92" s="186" t="s">
        <v>138</v>
      </c>
      <c r="E92" s="187" t="s">
        <v>224</v>
      </c>
      <c r="F92" s="188" t="s">
        <v>225</v>
      </c>
      <c r="G92" s="189" t="s">
        <v>219</v>
      </c>
      <c r="H92" s="190">
        <v>220</v>
      </c>
      <c r="I92" s="191"/>
      <c r="J92" s="192">
        <f>ROUND(I92*H92,2)</f>
        <v>0</v>
      </c>
      <c r="K92" s="188" t="s">
        <v>161</v>
      </c>
      <c r="L92" s="40"/>
      <c r="M92" s="193" t="s">
        <v>19</v>
      </c>
      <c r="N92" s="194" t="s">
        <v>47</v>
      </c>
      <c r="O92" s="65"/>
      <c r="P92" s="195">
        <f>O92*H92</f>
        <v>0</v>
      </c>
      <c r="Q92" s="195">
        <v>0</v>
      </c>
      <c r="R92" s="195">
        <f>Q92*H92</f>
        <v>0</v>
      </c>
      <c r="S92" s="195">
        <v>0.44</v>
      </c>
      <c r="T92" s="196">
        <f>S92*H92</f>
        <v>96.8</v>
      </c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R92" s="197" t="s">
        <v>142</v>
      </c>
      <c r="AT92" s="197" t="s">
        <v>138</v>
      </c>
      <c r="AU92" s="197" t="s">
        <v>84</v>
      </c>
      <c r="AY92" s="18" t="s">
        <v>137</v>
      </c>
      <c r="BE92" s="198">
        <f>IF(N92="základní",J92,0)</f>
        <v>0</v>
      </c>
      <c r="BF92" s="198">
        <f>IF(N92="snížená",J92,0)</f>
        <v>0</v>
      </c>
      <c r="BG92" s="198">
        <f>IF(N92="zákl. přenesená",J92,0)</f>
        <v>0</v>
      </c>
      <c r="BH92" s="198">
        <f>IF(N92="sníž. přenesená",J92,0)</f>
        <v>0</v>
      </c>
      <c r="BI92" s="198">
        <f>IF(N92="nulová",J92,0)</f>
        <v>0</v>
      </c>
      <c r="BJ92" s="18" t="s">
        <v>84</v>
      </c>
      <c r="BK92" s="198">
        <f>ROUND(I92*H92,2)</f>
        <v>0</v>
      </c>
      <c r="BL92" s="18" t="s">
        <v>142</v>
      </c>
      <c r="BM92" s="197" t="s">
        <v>171</v>
      </c>
    </row>
    <row r="93" spans="1:65" s="2" customFormat="1" ht="21.75" customHeight="1">
      <c r="A93" s="35"/>
      <c r="B93" s="36"/>
      <c r="C93" s="186" t="s">
        <v>142</v>
      </c>
      <c r="D93" s="186" t="s">
        <v>138</v>
      </c>
      <c r="E93" s="187" t="s">
        <v>226</v>
      </c>
      <c r="F93" s="188" t="s">
        <v>227</v>
      </c>
      <c r="G93" s="189" t="s">
        <v>219</v>
      </c>
      <c r="H93" s="190">
        <v>227</v>
      </c>
      <c r="I93" s="191"/>
      <c r="J93" s="192">
        <f>ROUND(I93*H93,2)</f>
        <v>0</v>
      </c>
      <c r="K93" s="188" t="s">
        <v>161</v>
      </c>
      <c r="L93" s="40"/>
      <c r="M93" s="193" t="s">
        <v>19</v>
      </c>
      <c r="N93" s="194" t="s">
        <v>47</v>
      </c>
      <c r="O93" s="65"/>
      <c r="P93" s="195">
        <f>O93*H93</f>
        <v>0</v>
      </c>
      <c r="Q93" s="195">
        <v>0</v>
      </c>
      <c r="R93" s="195">
        <f>Q93*H93</f>
        <v>0</v>
      </c>
      <c r="S93" s="195">
        <v>9.8000000000000004E-2</v>
      </c>
      <c r="T93" s="196">
        <f>S93*H93</f>
        <v>22.246000000000002</v>
      </c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R93" s="197" t="s">
        <v>142</v>
      </c>
      <c r="AT93" s="197" t="s">
        <v>138</v>
      </c>
      <c r="AU93" s="197" t="s">
        <v>84</v>
      </c>
      <c r="AY93" s="18" t="s">
        <v>137</v>
      </c>
      <c r="BE93" s="198">
        <f>IF(N93="základní",J93,0)</f>
        <v>0</v>
      </c>
      <c r="BF93" s="198">
        <f>IF(N93="snížená",J93,0)</f>
        <v>0</v>
      </c>
      <c r="BG93" s="198">
        <f>IF(N93="zákl. přenesená",J93,0)</f>
        <v>0</v>
      </c>
      <c r="BH93" s="198">
        <f>IF(N93="sníž. přenesená",J93,0)</f>
        <v>0</v>
      </c>
      <c r="BI93" s="198">
        <f>IF(N93="nulová",J93,0)</f>
        <v>0</v>
      </c>
      <c r="BJ93" s="18" t="s">
        <v>84</v>
      </c>
      <c r="BK93" s="198">
        <f>ROUND(I93*H93,2)</f>
        <v>0</v>
      </c>
      <c r="BL93" s="18" t="s">
        <v>142</v>
      </c>
      <c r="BM93" s="197" t="s">
        <v>146</v>
      </c>
    </row>
    <row r="94" spans="1:65" s="2" customFormat="1" ht="21.75" customHeight="1">
      <c r="A94" s="35"/>
      <c r="B94" s="36"/>
      <c r="C94" s="186" t="s">
        <v>155</v>
      </c>
      <c r="D94" s="186" t="s">
        <v>138</v>
      </c>
      <c r="E94" s="187" t="s">
        <v>228</v>
      </c>
      <c r="F94" s="188" t="s">
        <v>229</v>
      </c>
      <c r="G94" s="189" t="s">
        <v>219</v>
      </c>
      <c r="H94" s="190">
        <v>220</v>
      </c>
      <c r="I94" s="191"/>
      <c r="J94" s="192">
        <f>ROUND(I94*H94,2)</f>
        <v>0</v>
      </c>
      <c r="K94" s="188" t="s">
        <v>161</v>
      </c>
      <c r="L94" s="40"/>
      <c r="M94" s="193" t="s">
        <v>19</v>
      </c>
      <c r="N94" s="194" t="s">
        <v>47</v>
      </c>
      <c r="O94" s="65"/>
      <c r="P94" s="195">
        <f>O94*H94</f>
        <v>0</v>
      </c>
      <c r="Q94" s="195">
        <v>1.2999999999999999E-4</v>
      </c>
      <c r="R94" s="195">
        <f>Q94*H94</f>
        <v>2.8599999999999997E-2</v>
      </c>
      <c r="S94" s="195">
        <v>0.25600000000000001</v>
      </c>
      <c r="T94" s="196">
        <f>S94*H94</f>
        <v>56.32</v>
      </c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R94" s="197" t="s">
        <v>142</v>
      </c>
      <c r="AT94" s="197" t="s">
        <v>138</v>
      </c>
      <c r="AU94" s="197" t="s">
        <v>84</v>
      </c>
      <c r="AY94" s="18" t="s">
        <v>137</v>
      </c>
      <c r="BE94" s="198">
        <f>IF(N94="základní",J94,0)</f>
        <v>0</v>
      </c>
      <c r="BF94" s="198">
        <f>IF(N94="snížená",J94,0)</f>
        <v>0</v>
      </c>
      <c r="BG94" s="198">
        <f>IF(N94="zákl. přenesená",J94,0)</f>
        <v>0</v>
      </c>
      <c r="BH94" s="198">
        <f>IF(N94="sníž. přenesená",J94,0)</f>
        <v>0</v>
      </c>
      <c r="BI94" s="198">
        <f>IF(N94="nulová",J94,0)</f>
        <v>0</v>
      </c>
      <c r="BJ94" s="18" t="s">
        <v>84</v>
      </c>
      <c r="BK94" s="198">
        <f>ROUND(I94*H94,2)</f>
        <v>0</v>
      </c>
      <c r="BL94" s="18" t="s">
        <v>142</v>
      </c>
      <c r="BM94" s="197" t="s">
        <v>194</v>
      </c>
    </row>
    <row r="95" spans="1:65" s="2" customFormat="1" ht="21.75" customHeight="1">
      <c r="A95" s="35"/>
      <c r="B95" s="36"/>
      <c r="C95" s="186" t="s">
        <v>171</v>
      </c>
      <c r="D95" s="186" t="s">
        <v>138</v>
      </c>
      <c r="E95" s="187" t="s">
        <v>230</v>
      </c>
      <c r="F95" s="188" t="s">
        <v>231</v>
      </c>
      <c r="G95" s="189" t="s">
        <v>219</v>
      </c>
      <c r="H95" s="190">
        <v>46</v>
      </c>
      <c r="I95" s="191"/>
      <c r="J95" s="192">
        <f>ROUND(I95*H95,2)</f>
        <v>0</v>
      </c>
      <c r="K95" s="188" t="s">
        <v>161</v>
      </c>
      <c r="L95" s="40"/>
      <c r="M95" s="193" t="s">
        <v>19</v>
      </c>
      <c r="N95" s="194" t="s">
        <v>47</v>
      </c>
      <c r="O95" s="65"/>
      <c r="P95" s="195">
        <f>O95*H95</f>
        <v>0</v>
      </c>
      <c r="Q95" s="195">
        <v>1.6000000000000001E-4</v>
      </c>
      <c r="R95" s="195">
        <f>Q95*H95</f>
        <v>7.3600000000000002E-3</v>
      </c>
      <c r="S95" s="195">
        <v>0.25600000000000001</v>
      </c>
      <c r="T95" s="196">
        <f>S95*H95</f>
        <v>11.776</v>
      </c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R95" s="197" t="s">
        <v>142</v>
      </c>
      <c r="AT95" s="197" t="s">
        <v>138</v>
      </c>
      <c r="AU95" s="197" t="s">
        <v>84</v>
      </c>
      <c r="AY95" s="18" t="s">
        <v>137</v>
      </c>
      <c r="BE95" s="198">
        <f>IF(N95="základní",J95,0)</f>
        <v>0</v>
      </c>
      <c r="BF95" s="198">
        <f>IF(N95="snížená",J95,0)</f>
        <v>0</v>
      </c>
      <c r="BG95" s="198">
        <f>IF(N95="zákl. přenesená",J95,0)</f>
        <v>0</v>
      </c>
      <c r="BH95" s="198">
        <f>IF(N95="sníž. přenesená",J95,0)</f>
        <v>0</v>
      </c>
      <c r="BI95" s="198">
        <f>IF(N95="nulová",J95,0)</f>
        <v>0</v>
      </c>
      <c r="BJ95" s="18" t="s">
        <v>84</v>
      </c>
      <c r="BK95" s="198">
        <f>ROUND(I95*H95,2)</f>
        <v>0</v>
      </c>
      <c r="BL95" s="18" t="s">
        <v>142</v>
      </c>
      <c r="BM95" s="197" t="s">
        <v>205</v>
      </c>
    </row>
    <row r="96" spans="1:65" s="15" customFormat="1" ht="10.199999999999999">
      <c r="B96" s="234"/>
      <c r="C96" s="235"/>
      <c r="D96" s="213" t="s">
        <v>164</v>
      </c>
      <c r="E96" s="236" t="s">
        <v>19</v>
      </c>
      <c r="F96" s="237" t="s">
        <v>232</v>
      </c>
      <c r="G96" s="235"/>
      <c r="H96" s="236" t="s">
        <v>19</v>
      </c>
      <c r="I96" s="238"/>
      <c r="J96" s="235"/>
      <c r="K96" s="235"/>
      <c r="L96" s="239"/>
      <c r="M96" s="240"/>
      <c r="N96" s="241"/>
      <c r="O96" s="241"/>
      <c r="P96" s="241"/>
      <c r="Q96" s="241"/>
      <c r="R96" s="241"/>
      <c r="S96" s="241"/>
      <c r="T96" s="242"/>
      <c r="AT96" s="243" t="s">
        <v>164</v>
      </c>
      <c r="AU96" s="243" t="s">
        <v>84</v>
      </c>
      <c r="AV96" s="15" t="s">
        <v>84</v>
      </c>
      <c r="AW96" s="15" t="s">
        <v>37</v>
      </c>
      <c r="AX96" s="15" t="s">
        <v>76</v>
      </c>
      <c r="AY96" s="243" t="s">
        <v>137</v>
      </c>
    </row>
    <row r="97" spans="1:65" s="13" customFormat="1" ht="10.199999999999999">
      <c r="B97" s="211"/>
      <c r="C97" s="212"/>
      <c r="D97" s="213" t="s">
        <v>164</v>
      </c>
      <c r="E97" s="214" t="s">
        <v>19</v>
      </c>
      <c r="F97" s="215" t="s">
        <v>233</v>
      </c>
      <c r="G97" s="212"/>
      <c r="H97" s="216">
        <v>46</v>
      </c>
      <c r="I97" s="217"/>
      <c r="J97" s="212"/>
      <c r="K97" s="212"/>
      <c r="L97" s="218"/>
      <c r="M97" s="219"/>
      <c r="N97" s="220"/>
      <c r="O97" s="220"/>
      <c r="P97" s="220"/>
      <c r="Q97" s="220"/>
      <c r="R97" s="220"/>
      <c r="S97" s="220"/>
      <c r="T97" s="221"/>
      <c r="AT97" s="222" t="s">
        <v>164</v>
      </c>
      <c r="AU97" s="222" t="s">
        <v>84</v>
      </c>
      <c r="AV97" s="13" t="s">
        <v>86</v>
      </c>
      <c r="AW97" s="13" t="s">
        <v>37</v>
      </c>
      <c r="AX97" s="13" t="s">
        <v>76</v>
      </c>
      <c r="AY97" s="222" t="s">
        <v>137</v>
      </c>
    </row>
    <row r="98" spans="1:65" s="15" customFormat="1" ht="10.199999999999999">
      <c r="B98" s="234"/>
      <c r="C98" s="235"/>
      <c r="D98" s="213" t="s">
        <v>164</v>
      </c>
      <c r="E98" s="236" t="s">
        <v>19</v>
      </c>
      <c r="F98" s="237" t="s">
        <v>234</v>
      </c>
      <c r="G98" s="235"/>
      <c r="H98" s="236" t="s">
        <v>19</v>
      </c>
      <c r="I98" s="238"/>
      <c r="J98" s="235"/>
      <c r="K98" s="235"/>
      <c r="L98" s="239"/>
      <c r="M98" s="240"/>
      <c r="N98" s="241"/>
      <c r="O98" s="241"/>
      <c r="P98" s="241"/>
      <c r="Q98" s="241"/>
      <c r="R98" s="241"/>
      <c r="S98" s="241"/>
      <c r="T98" s="242"/>
      <c r="AT98" s="243" t="s">
        <v>164</v>
      </c>
      <c r="AU98" s="243" t="s">
        <v>84</v>
      </c>
      <c r="AV98" s="15" t="s">
        <v>84</v>
      </c>
      <c r="AW98" s="15" t="s">
        <v>37</v>
      </c>
      <c r="AX98" s="15" t="s">
        <v>76</v>
      </c>
      <c r="AY98" s="243" t="s">
        <v>137</v>
      </c>
    </row>
    <row r="99" spans="1:65" s="14" customFormat="1" ht="10.199999999999999">
      <c r="B99" s="223"/>
      <c r="C99" s="224"/>
      <c r="D99" s="213" t="s">
        <v>164</v>
      </c>
      <c r="E99" s="225" t="s">
        <v>19</v>
      </c>
      <c r="F99" s="226" t="s">
        <v>166</v>
      </c>
      <c r="G99" s="224"/>
      <c r="H99" s="227">
        <v>46</v>
      </c>
      <c r="I99" s="228"/>
      <c r="J99" s="224"/>
      <c r="K99" s="224"/>
      <c r="L99" s="229"/>
      <c r="M99" s="230"/>
      <c r="N99" s="231"/>
      <c r="O99" s="231"/>
      <c r="P99" s="231"/>
      <c r="Q99" s="231"/>
      <c r="R99" s="231"/>
      <c r="S99" s="231"/>
      <c r="T99" s="232"/>
      <c r="AT99" s="233" t="s">
        <v>164</v>
      </c>
      <c r="AU99" s="233" t="s">
        <v>84</v>
      </c>
      <c r="AV99" s="14" t="s">
        <v>142</v>
      </c>
      <c r="AW99" s="14" t="s">
        <v>37</v>
      </c>
      <c r="AX99" s="14" t="s">
        <v>84</v>
      </c>
      <c r="AY99" s="233" t="s">
        <v>137</v>
      </c>
    </row>
    <row r="100" spans="1:65" s="2" customFormat="1" ht="21.75" customHeight="1">
      <c r="A100" s="35"/>
      <c r="B100" s="36"/>
      <c r="C100" s="186" t="s">
        <v>176</v>
      </c>
      <c r="D100" s="186" t="s">
        <v>138</v>
      </c>
      <c r="E100" s="187" t="s">
        <v>235</v>
      </c>
      <c r="F100" s="188" t="s">
        <v>236</v>
      </c>
      <c r="G100" s="189" t="s">
        <v>237</v>
      </c>
      <c r="H100" s="190">
        <v>180</v>
      </c>
      <c r="I100" s="191"/>
      <c r="J100" s="192">
        <f>ROUND(I100*H100,2)</f>
        <v>0</v>
      </c>
      <c r="K100" s="188" t="s">
        <v>161</v>
      </c>
      <c r="L100" s="40"/>
      <c r="M100" s="193" t="s">
        <v>19</v>
      </c>
      <c r="N100" s="194" t="s">
        <v>47</v>
      </c>
      <c r="O100" s="65"/>
      <c r="P100" s="195">
        <f>O100*H100</f>
        <v>0</v>
      </c>
      <c r="Q100" s="195">
        <v>0</v>
      </c>
      <c r="R100" s="195">
        <f>Q100*H100</f>
        <v>0</v>
      </c>
      <c r="S100" s="195">
        <v>0.20499999999999999</v>
      </c>
      <c r="T100" s="196">
        <f>S100*H100</f>
        <v>36.9</v>
      </c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R100" s="197" t="s">
        <v>142</v>
      </c>
      <c r="AT100" s="197" t="s">
        <v>138</v>
      </c>
      <c r="AU100" s="197" t="s">
        <v>84</v>
      </c>
      <c r="AY100" s="18" t="s">
        <v>137</v>
      </c>
      <c r="BE100" s="198">
        <f>IF(N100="základní",J100,0)</f>
        <v>0</v>
      </c>
      <c r="BF100" s="198">
        <f>IF(N100="snížená",J100,0)</f>
        <v>0</v>
      </c>
      <c r="BG100" s="198">
        <f>IF(N100="zákl. přenesená",J100,0)</f>
        <v>0</v>
      </c>
      <c r="BH100" s="198">
        <f>IF(N100="sníž. přenesená",J100,0)</f>
        <v>0</v>
      </c>
      <c r="BI100" s="198">
        <f>IF(N100="nulová",J100,0)</f>
        <v>0</v>
      </c>
      <c r="BJ100" s="18" t="s">
        <v>84</v>
      </c>
      <c r="BK100" s="198">
        <f>ROUND(I100*H100,2)</f>
        <v>0</v>
      </c>
      <c r="BL100" s="18" t="s">
        <v>142</v>
      </c>
      <c r="BM100" s="197" t="s">
        <v>238</v>
      </c>
    </row>
    <row r="101" spans="1:65" s="13" customFormat="1" ht="10.199999999999999">
      <c r="B101" s="211"/>
      <c r="C101" s="212"/>
      <c r="D101" s="213" t="s">
        <v>164</v>
      </c>
      <c r="E101" s="214" t="s">
        <v>19</v>
      </c>
      <c r="F101" s="215" t="s">
        <v>239</v>
      </c>
      <c r="G101" s="212"/>
      <c r="H101" s="216">
        <v>180</v>
      </c>
      <c r="I101" s="217"/>
      <c r="J101" s="212"/>
      <c r="K101" s="212"/>
      <c r="L101" s="218"/>
      <c r="M101" s="219"/>
      <c r="N101" s="220"/>
      <c r="O101" s="220"/>
      <c r="P101" s="220"/>
      <c r="Q101" s="220"/>
      <c r="R101" s="220"/>
      <c r="S101" s="220"/>
      <c r="T101" s="221"/>
      <c r="AT101" s="222" t="s">
        <v>164</v>
      </c>
      <c r="AU101" s="222" t="s">
        <v>84</v>
      </c>
      <c r="AV101" s="13" t="s">
        <v>86</v>
      </c>
      <c r="AW101" s="13" t="s">
        <v>37</v>
      </c>
      <c r="AX101" s="13" t="s">
        <v>76</v>
      </c>
      <c r="AY101" s="222" t="s">
        <v>137</v>
      </c>
    </row>
    <row r="102" spans="1:65" s="15" customFormat="1" ht="10.199999999999999">
      <c r="B102" s="234"/>
      <c r="C102" s="235"/>
      <c r="D102" s="213" t="s">
        <v>164</v>
      </c>
      <c r="E102" s="236" t="s">
        <v>19</v>
      </c>
      <c r="F102" s="237" t="s">
        <v>234</v>
      </c>
      <c r="G102" s="235"/>
      <c r="H102" s="236" t="s">
        <v>19</v>
      </c>
      <c r="I102" s="238"/>
      <c r="J102" s="235"/>
      <c r="K102" s="235"/>
      <c r="L102" s="239"/>
      <c r="M102" s="240"/>
      <c r="N102" s="241"/>
      <c r="O102" s="241"/>
      <c r="P102" s="241"/>
      <c r="Q102" s="241"/>
      <c r="R102" s="241"/>
      <c r="S102" s="241"/>
      <c r="T102" s="242"/>
      <c r="AT102" s="243" t="s">
        <v>164</v>
      </c>
      <c r="AU102" s="243" t="s">
        <v>84</v>
      </c>
      <c r="AV102" s="15" t="s">
        <v>84</v>
      </c>
      <c r="AW102" s="15" t="s">
        <v>37</v>
      </c>
      <c r="AX102" s="15" t="s">
        <v>76</v>
      </c>
      <c r="AY102" s="243" t="s">
        <v>137</v>
      </c>
    </row>
    <row r="103" spans="1:65" s="14" customFormat="1" ht="10.199999999999999">
      <c r="B103" s="223"/>
      <c r="C103" s="224"/>
      <c r="D103" s="213" t="s">
        <v>164</v>
      </c>
      <c r="E103" s="225" t="s">
        <v>19</v>
      </c>
      <c r="F103" s="226" t="s">
        <v>166</v>
      </c>
      <c r="G103" s="224"/>
      <c r="H103" s="227">
        <v>180</v>
      </c>
      <c r="I103" s="228"/>
      <c r="J103" s="224"/>
      <c r="K103" s="224"/>
      <c r="L103" s="229"/>
      <c r="M103" s="230"/>
      <c r="N103" s="231"/>
      <c r="O103" s="231"/>
      <c r="P103" s="231"/>
      <c r="Q103" s="231"/>
      <c r="R103" s="231"/>
      <c r="S103" s="231"/>
      <c r="T103" s="232"/>
      <c r="AT103" s="233" t="s">
        <v>164</v>
      </c>
      <c r="AU103" s="233" t="s">
        <v>84</v>
      </c>
      <c r="AV103" s="14" t="s">
        <v>142</v>
      </c>
      <c r="AW103" s="14" t="s">
        <v>37</v>
      </c>
      <c r="AX103" s="14" t="s">
        <v>84</v>
      </c>
      <c r="AY103" s="233" t="s">
        <v>137</v>
      </c>
    </row>
    <row r="104" spans="1:65" s="2" customFormat="1" ht="21.75" customHeight="1">
      <c r="A104" s="35"/>
      <c r="B104" s="36"/>
      <c r="C104" s="186" t="s">
        <v>146</v>
      </c>
      <c r="D104" s="186" t="s">
        <v>138</v>
      </c>
      <c r="E104" s="187" t="s">
        <v>240</v>
      </c>
      <c r="F104" s="188" t="s">
        <v>241</v>
      </c>
      <c r="G104" s="189" t="s">
        <v>242</v>
      </c>
      <c r="H104" s="190">
        <v>30</v>
      </c>
      <c r="I104" s="191"/>
      <c r="J104" s="192">
        <f>ROUND(I104*H104,2)</f>
        <v>0</v>
      </c>
      <c r="K104" s="188" t="s">
        <v>161</v>
      </c>
      <c r="L104" s="40"/>
      <c r="M104" s="193" t="s">
        <v>19</v>
      </c>
      <c r="N104" s="194" t="s">
        <v>47</v>
      </c>
      <c r="O104" s="65"/>
      <c r="P104" s="195">
        <f>O104*H104</f>
        <v>0</v>
      </c>
      <c r="Q104" s="195">
        <v>0</v>
      </c>
      <c r="R104" s="195">
        <f>Q104*H104</f>
        <v>0</v>
      </c>
      <c r="S104" s="195">
        <v>0</v>
      </c>
      <c r="T104" s="196">
        <f>S104*H104</f>
        <v>0</v>
      </c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R104" s="197" t="s">
        <v>142</v>
      </c>
      <c r="AT104" s="197" t="s">
        <v>138</v>
      </c>
      <c r="AU104" s="197" t="s">
        <v>84</v>
      </c>
      <c r="AY104" s="18" t="s">
        <v>137</v>
      </c>
      <c r="BE104" s="198">
        <f>IF(N104="základní",J104,0)</f>
        <v>0</v>
      </c>
      <c r="BF104" s="198">
        <f>IF(N104="snížená",J104,0)</f>
        <v>0</v>
      </c>
      <c r="BG104" s="198">
        <f>IF(N104="zákl. přenesená",J104,0)</f>
        <v>0</v>
      </c>
      <c r="BH104" s="198">
        <f>IF(N104="sníž. přenesená",J104,0)</f>
        <v>0</v>
      </c>
      <c r="BI104" s="198">
        <f>IF(N104="nulová",J104,0)</f>
        <v>0</v>
      </c>
      <c r="BJ104" s="18" t="s">
        <v>84</v>
      </c>
      <c r="BK104" s="198">
        <f>ROUND(I104*H104,2)</f>
        <v>0</v>
      </c>
      <c r="BL104" s="18" t="s">
        <v>142</v>
      </c>
      <c r="BM104" s="197" t="s">
        <v>147</v>
      </c>
    </row>
    <row r="105" spans="1:65" s="2" customFormat="1" ht="21.75" customHeight="1">
      <c r="A105" s="35"/>
      <c r="B105" s="36"/>
      <c r="C105" s="186" t="s">
        <v>186</v>
      </c>
      <c r="D105" s="186" t="s">
        <v>138</v>
      </c>
      <c r="E105" s="187" t="s">
        <v>243</v>
      </c>
      <c r="F105" s="188" t="s">
        <v>244</v>
      </c>
      <c r="G105" s="189" t="s">
        <v>242</v>
      </c>
      <c r="H105" s="190">
        <v>30</v>
      </c>
      <c r="I105" s="191"/>
      <c r="J105" s="192">
        <f>ROUND(I105*H105,2)</f>
        <v>0</v>
      </c>
      <c r="K105" s="188" t="s">
        <v>161</v>
      </c>
      <c r="L105" s="40"/>
      <c r="M105" s="193" t="s">
        <v>19</v>
      </c>
      <c r="N105" s="194" t="s">
        <v>47</v>
      </c>
      <c r="O105" s="65"/>
      <c r="P105" s="195">
        <f>O105*H105</f>
        <v>0</v>
      </c>
      <c r="Q105" s="195">
        <v>0</v>
      </c>
      <c r="R105" s="195">
        <f>Q105*H105</f>
        <v>0</v>
      </c>
      <c r="S105" s="195">
        <v>0</v>
      </c>
      <c r="T105" s="196">
        <f>S105*H105</f>
        <v>0</v>
      </c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R105" s="197" t="s">
        <v>142</v>
      </c>
      <c r="AT105" s="197" t="s">
        <v>138</v>
      </c>
      <c r="AU105" s="197" t="s">
        <v>84</v>
      </c>
      <c r="AY105" s="18" t="s">
        <v>137</v>
      </c>
      <c r="BE105" s="198">
        <f>IF(N105="základní",J105,0)</f>
        <v>0</v>
      </c>
      <c r="BF105" s="198">
        <f>IF(N105="snížená",J105,0)</f>
        <v>0</v>
      </c>
      <c r="BG105" s="198">
        <f>IF(N105="zákl. přenesená",J105,0)</f>
        <v>0</v>
      </c>
      <c r="BH105" s="198">
        <f>IF(N105="sníž. přenesená",J105,0)</f>
        <v>0</v>
      </c>
      <c r="BI105" s="198">
        <f>IF(N105="nulová",J105,0)</f>
        <v>0</v>
      </c>
      <c r="BJ105" s="18" t="s">
        <v>84</v>
      </c>
      <c r="BK105" s="198">
        <f>ROUND(I105*H105,2)</f>
        <v>0</v>
      </c>
      <c r="BL105" s="18" t="s">
        <v>142</v>
      </c>
      <c r="BM105" s="197" t="s">
        <v>152</v>
      </c>
    </row>
    <row r="106" spans="1:65" s="2" customFormat="1" ht="16.5" customHeight="1">
      <c r="A106" s="35"/>
      <c r="B106" s="36"/>
      <c r="C106" s="186" t="s">
        <v>194</v>
      </c>
      <c r="D106" s="186" t="s">
        <v>138</v>
      </c>
      <c r="E106" s="187" t="s">
        <v>245</v>
      </c>
      <c r="F106" s="188" t="s">
        <v>246</v>
      </c>
      <c r="G106" s="189" t="s">
        <v>242</v>
      </c>
      <c r="H106" s="190">
        <v>30</v>
      </c>
      <c r="I106" s="191"/>
      <c r="J106" s="192">
        <f>ROUND(I106*H106,2)</f>
        <v>0</v>
      </c>
      <c r="K106" s="188" t="s">
        <v>161</v>
      </c>
      <c r="L106" s="40"/>
      <c r="M106" s="193" t="s">
        <v>19</v>
      </c>
      <c r="N106" s="194" t="s">
        <v>47</v>
      </c>
      <c r="O106" s="65"/>
      <c r="P106" s="195">
        <f>O106*H106</f>
        <v>0</v>
      </c>
      <c r="Q106" s="195">
        <v>0</v>
      </c>
      <c r="R106" s="195">
        <f>Q106*H106</f>
        <v>0</v>
      </c>
      <c r="S106" s="195">
        <v>0</v>
      </c>
      <c r="T106" s="196">
        <f>S106*H106</f>
        <v>0</v>
      </c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R106" s="197" t="s">
        <v>142</v>
      </c>
      <c r="AT106" s="197" t="s">
        <v>138</v>
      </c>
      <c r="AU106" s="197" t="s">
        <v>84</v>
      </c>
      <c r="AY106" s="18" t="s">
        <v>137</v>
      </c>
      <c r="BE106" s="198">
        <f>IF(N106="základní",J106,0)</f>
        <v>0</v>
      </c>
      <c r="BF106" s="198">
        <f>IF(N106="snížená",J106,0)</f>
        <v>0</v>
      </c>
      <c r="BG106" s="198">
        <f>IF(N106="zákl. přenesená",J106,0)</f>
        <v>0</v>
      </c>
      <c r="BH106" s="198">
        <f>IF(N106="sníž. přenesená",J106,0)</f>
        <v>0</v>
      </c>
      <c r="BI106" s="198">
        <f>IF(N106="nulová",J106,0)</f>
        <v>0</v>
      </c>
      <c r="BJ106" s="18" t="s">
        <v>84</v>
      </c>
      <c r="BK106" s="198">
        <f>ROUND(I106*H106,2)</f>
        <v>0</v>
      </c>
      <c r="BL106" s="18" t="s">
        <v>142</v>
      </c>
      <c r="BM106" s="197" t="s">
        <v>247</v>
      </c>
    </row>
    <row r="107" spans="1:65" s="13" customFormat="1" ht="10.199999999999999">
      <c r="B107" s="211"/>
      <c r="C107" s="212"/>
      <c r="D107" s="213" t="s">
        <v>164</v>
      </c>
      <c r="E107" s="214" t="s">
        <v>19</v>
      </c>
      <c r="F107" s="215" t="s">
        <v>248</v>
      </c>
      <c r="G107" s="212"/>
      <c r="H107" s="216">
        <v>30</v>
      </c>
      <c r="I107" s="217"/>
      <c r="J107" s="212"/>
      <c r="K107" s="212"/>
      <c r="L107" s="218"/>
      <c r="M107" s="219"/>
      <c r="N107" s="220"/>
      <c r="O107" s="220"/>
      <c r="P107" s="220"/>
      <c r="Q107" s="220"/>
      <c r="R107" s="220"/>
      <c r="S107" s="220"/>
      <c r="T107" s="221"/>
      <c r="AT107" s="222" t="s">
        <v>164</v>
      </c>
      <c r="AU107" s="222" t="s">
        <v>84</v>
      </c>
      <c r="AV107" s="13" t="s">
        <v>86</v>
      </c>
      <c r="AW107" s="13" t="s">
        <v>37</v>
      </c>
      <c r="AX107" s="13" t="s">
        <v>76</v>
      </c>
      <c r="AY107" s="222" t="s">
        <v>137</v>
      </c>
    </row>
    <row r="108" spans="1:65" s="15" customFormat="1" ht="10.199999999999999">
      <c r="B108" s="234"/>
      <c r="C108" s="235"/>
      <c r="D108" s="213" t="s">
        <v>164</v>
      </c>
      <c r="E108" s="236" t="s">
        <v>19</v>
      </c>
      <c r="F108" s="237" t="s">
        <v>249</v>
      </c>
      <c r="G108" s="235"/>
      <c r="H108" s="236" t="s">
        <v>19</v>
      </c>
      <c r="I108" s="238"/>
      <c r="J108" s="235"/>
      <c r="K108" s="235"/>
      <c r="L108" s="239"/>
      <c r="M108" s="240"/>
      <c r="N108" s="241"/>
      <c r="O108" s="241"/>
      <c r="P108" s="241"/>
      <c r="Q108" s="241"/>
      <c r="R108" s="241"/>
      <c r="S108" s="241"/>
      <c r="T108" s="242"/>
      <c r="AT108" s="243" t="s">
        <v>164</v>
      </c>
      <c r="AU108" s="243" t="s">
        <v>84</v>
      </c>
      <c r="AV108" s="15" t="s">
        <v>84</v>
      </c>
      <c r="AW108" s="15" t="s">
        <v>37</v>
      </c>
      <c r="AX108" s="15" t="s">
        <v>76</v>
      </c>
      <c r="AY108" s="243" t="s">
        <v>137</v>
      </c>
    </row>
    <row r="109" spans="1:65" s="14" customFormat="1" ht="10.199999999999999">
      <c r="B109" s="223"/>
      <c r="C109" s="224"/>
      <c r="D109" s="213" t="s">
        <v>164</v>
      </c>
      <c r="E109" s="225" t="s">
        <v>19</v>
      </c>
      <c r="F109" s="226" t="s">
        <v>166</v>
      </c>
      <c r="G109" s="224"/>
      <c r="H109" s="227">
        <v>30</v>
      </c>
      <c r="I109" s="228"/>
      <c r="J109" s="224"/>
      <c r="K109" s="224"/>
      <c r="L109" s="229"/>
      <c r="M109" s="230"/>
      <c r="N109" s="231"/>
      <c r="O109" s="231"/>
      <c r="P109" s="231"/>
      <c r="Q109" s="231"/>
      <c r="R109" s="231"/>
      <c r="S109" s="231"/>
      <c r="T109" s="232"/>
      <c r="AT109" s="233" t="s">
        <v>164</v>
      </c>
      <c r="AU109" s="233" t="s">
        <v>84</v>
      </c>
      <c r="AV109" s="14" t="s">
        <v>142</v>
      </c>
      <c r="AW109" s="14" t="s">
        <v>37</v>
      </c>
      <c r="AX109" s="14" t="s">
        <v>84</v>
      </c>
      <c r="AY109" s="233" t="s">
        <v>137</v>
      </c>
    </row>
    <row r="110" spans="1:65" s="2" customFormat="1" ht="21.75" customHeight="1">
      <c r="A110" s="35"/>
      <c r="B110" s="36"/>
      <c r="C110" s="186" t="s">
        <v>200</v>
      </c>
      <c r="D110" s="186" t="s">
        <v>138</v>
      </c>
      <c r="E110" s="187" t="s">
        <v>250</v>
      </c>
      <c r="F110" s="188" t="s">
        <v>251</v>
      </c>
      <c r="G110" s="189" t="s">
        <v>252</v>
      </c>
      <c r="H110" s="190">
        <v>54</v>
      </c>
      <c r="I110" s="191"/>
      <c r="J110" s="192">
        <f>ROUND(I110*H110,2)</f>
        <v>0</v>
      </c>
      <c r="K110" s="188" t="s">
        <v>161</v>
      </c>
      <c r="L110" s="40"/>
      <c r="M110" s="193" t="s">
        <v>19</v>
      </c>
      <c r="N110" s="194" t="s">
        <v>47</v>
      </c>
      <c r="O110" s="65"/>
      <c r="P110" s="195">
        <f>O110*H110</f>
        <v>0</v>
      </c>
      <c r="Q110" s="195">
        <v>0</v>
      </c>
      <c r="R110" s="195">
        <f>Q110*H110</f>
        <v>0</v>
      </c>
      <c r="S110" s="195">
        <v>0</v>
      </c>
      <c r="T110" s="196">
        <f>S110*H110</f>
        <v>0</v>
      </c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R110" s="197" t="s">
        <v>142</v>
      </c>
      <c r="AT110" s="197" t="s">
        <v>138</v>
      </c>
      <c r="AU110" s="197" t="s">
        <v>84</v>
      </c>
      <c r="AY110" s="18" t="s">
        <v>137</v>
      </c>
      <c r="BE110" s="198">
        <f>IF(N110="základní",J110,0)</f>
        <v>0</v>
      </c>
      <c r="BF110" s="198">
        <f>IF(N110="snížená",J110,0)</f>
        <v>0</v>
      </c>
      <c r="BG110" s="198">
        <f>IF(N110="zákl. přenesená",J110,0)</f>
        <v>0</v>
      </c>
      <c r="BH110" s="198">
        <f>IF(N110="sníž. přenesená",J110,0)</f>
        <v>0</v>
      </c>
      <c r="BI110" s="198">
        <f>IF(N110="nulová",J110,0)</f>
        <v>0</v>
      </c>
      <c r="BJ110" s="18" t="s">
        <v>84</v>
      </c>
      <c r="BK110" s="198">
        <f>ROUND(I110*H110,2)</f>
        <v>0</v>
      </c>
      <c r="BL110" s="18" t="s">
        <v>142</v>
      </c>
      <c r="BM110" s="197" t="s">
        <v>253</v>
      </c>
    </row>
    <row r="111" spans="1:65" s="15" customFormat="1" ht="10.199999999999999">
      <c r="B111" s="234"/>
      <c r="C111" s="235"/>
      <c r="D111" s="213" t="s">
        <v>164</v>
      </c>
      <c r="E111" s="236" t="s">
        <v>19</v>
      </c>
      <c r="F111" s="237" t="s">
        <v>254</v>
      </c>
      <c r="G111" s="235"/>
      <c r="H111" s="236" t="s">
        <v>19</v>
      </c>
      <c r="I111" s="238"/>
      <c r="J111" s="235"/>
      <c r="K111" s="235"/>
      <c r="L111" s="239"/>
      <c r="M111" s="240"/>
      <c r="N111" s="241"/>
      <c r="O111" s="241"/>
      <c r="P111" s="241"/>
      <c r="Q111" s="241"/>
      <c r="R111" s="241"/>
      <c r="S111" s="241"/>
      <c r="T111" s="242"/>
      <c r="AT111" s="243" t="s">
        <v>164</v>
      </c>
      <c r="AU111" s="243" t="s">
        <v>84</v>
      </c>
      <c r="AV111" s="15" t="s">
        <v>84</v>
      </c>
      <c r="AW111" s="15" t="s">
        <v>37</v>
      </c>
      <c r="AX111" s="15" t="s">
        <v>76</v>
      </c>
      <c r="AY111" s="243" t="s">
        <v>137</v>
      </c>
    </row>
    <row r="112" spans="1:65" s="13" customFormat="1" ht="10.199999999999999">
      <c r="B112" s="211"/>
      <c r="C112" s="212"/>
      <c r="D112" s="213" t="s">
        <v>164</v>
      </c>
      <c r="E112" s="214" t="s">
        <v>19</v>
      </c>
      <c r="F112" s="215" t="s">
        <v>255</v>
      </c>
      <c r="G112" s="212"/>
      <c r="H112" s="216">
        <v>54</v>
      </c>
      <c r="I112" s="217"/>
      <c r="J112" s="212"/>
      <c r="K112" s="212"/>
      <c r="L112" s="218"/>
      <c r="M112" s="219"/>
      <c r="N112" s="220"/>
      <c r="O112" s="220"/>
      <c r="P112" s="220"/>
      <c r="Q112" s="220"/>
      <c r="R112" s="220"/>
      <c r="S112" s="220"/>
      <c r="T112" s="221"/>
      <c r="AT112" s="222" t="s">
        <v>164</v>
      </c>
      <c r="AU112" s="222" t="s">
        <v>84</v>
      </c>
      <c r="AV112" s="13" t="s">
        <v>86</v>
      </c>
      <c r="AW112" s="13" t="s">
        <v>37</v>
      </c>
      <c r="AX112" s="13" t="s">
        <v>76</v>
      </c>
      <c r="AY112" s="222" t="s">
        <v>137</v>
      </c>
    </row>
    <row r="113" spans="1:65" s="15" customFormat="1" ht="10.199999999999999">
      <c r="B113" s="234"/>
      <c r="C113" s="235"/>
      <c r="D113" s="213" t="s">
        <v>164</v>
      </c>
      <c r="E113" s="236" t="s">
        <v>19</v>
      </c>
      <c r="F113" s="237" t="s">
        <v>249</v>
      </c>
      <c r="G113" s="235"/>
      <c r="H113" s="236" t="s">
        <v>19</v>
      </c>
      <c r="I113" s="238"/>
      <c r="J113" s="235"/>
      <c r="K113" s="235"/>
      <c r="L113" s="239"/>
      <c r="M113" s="240"/>
      <c r="N113" s="241"/>
      <c r="O113" s="241"/>
      <c r="P113" s="241"/>
      <c r="Q113" s="241"/>
      <c r="R113" s="241"/>
      <c r="S113" s="241"/>
      <c r="T113" s="242"/>
      <c r="AT113" s="243" t="s">
        <v>164</v>
      </c>
      <c r="AU113" s="243" t="s">
        <v>84</v>
      </c>
      <c r="AV113" s="15" t="s">
        <v>84</v>
      </c>
      <c r="AW113" s="15" t="s">
        <v>37</v>
      </c>
      <c r="AX113" s="15" t="s">
        <v>76</v>
      </c>
      <c r="AY113" s="243" t="s">
        <v>137</v>
      </c>
    </row>
    <row r="114" spans="1:65" s="14" customFormat="1" ht="10.199999999999999">
      <c r="B114" s="223"/>
      <c r="C114" s="224"/>
      <c r="D114" s="213" t="s">
        <v>164</v>
      </c>
      <c r="E114" s="225" t="s">
        <v>19</v>
      </c>
      <c r="F114" s="226" t="s">
        <v>166</v>
      </c>
      <c r="G114" s="224"/>
      <c r="H114" s="227">
        <v>54</v>
      </c>
      <c r="I114" s="228"/>
      <c r="J114" s="224"/>
      <c r="K114" s="224"/>
      <c r="L114" s="229"/>
      <c r="M114" s="230"/>
      <c r="N114" s="231"/>
      <c r="O114" s="231"/>
      <c r="P114" s="231"/>
      <c r="Q114" s="231"/>
      <c r="R114" s="231"/>
      <c r="S114" s="231"/>
      <c r="T114" s="232"/>
      <c r="AT114" s="233" t="s">
        <v>164</v>
      </c>
      <c r="AU114" s="233" t="s">
        <v>84</v>
      </c>
      <c r="AV114" s="14" t="s">
        <v>142</v>
      </c>
      <c r="AW114" s="14" t="s">
        <v>37</v>
      </c>
      <c r="AX114" s="14" t="s">
        <v>84</v>
      </c>
      <c r="AY114" s="233" t="s">
        <v>137</v>
      </c>
    </row>
    <row r="115" spans="1:65" s="2" customFormat="1" ht="21.75" customHeight="1">
      <c r="A115" s="35"/>
      <c r="B115" s="36"/>
      <c r="C115" s="186" t="s">
        <v>205</v>
      </c>
      <c r="D115" s="186" t="s">
        <v>138</v>
      </c>
      <c r="E115" s="187" t="s">
        <v>256</v>
      </c>
      <c r="F115" s="188" t="s">
        <v>257</v>
      </c>
      <c r="G115" s="189" t="s">
        <v>219</v>
      </c>
      <c r="H115" s="190">
        <v>67</v>
      </c>
      <c r="I115" s="191"/>
      <c r="J115" s="192">
        <f>ROUND(I115*H115,2)</f>
        <v>0</v>
      </c>
      <c r="K115" s="188" t="s">
        <v>161</v>
      </c>
      <c r="L115" s="40"/>
      <c r="M115" s="193" t="s">
        <v>19</v>
      </c>
      <c r="N115" s="194" t="s">
        <v>47</v>
      </c>
      <c r="O115" s="65"/>
      <c r="P115" s="195">
        <f>O115*H115</f>
        <v>0</v>
      </c>
      <c r="Q115" s="195">
        <v>0</v>
      </c>
      <c r="R115" s="195">
        <f>Q115*H115</f>
        <v>0</v>
      </c>
      <c r="S115" s="195">
        <v>0</v>
      </c>
      <c r="T115" s="196">
        <f>S115*H115</f>
        <v>0</v>
      </c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R115" s="197" t="s">
        <v>142</v>
      </c>
      <c r="AT115" s="197" t="s">
        <v>138</v>
      </c>
      <c r="AU115" s="197" t="s">
        <v>84</v>
      </c>
      <c r="AY115" s="18" t="s">
        <v>137</v>
      </c>
      <c r="BE115" s="198">
        <f>IF(N115="základní",J115,0)</f>
        <v>0</v>
      </c>
      <c r="BF115" s="198">
        <f>IF(N115="snížená",J115,0)</f>
        <v>0</v>
      </c>
      <c r="BG115" s="198">
        <f>IF(N115="zákl. přenesená",J115,0)</f>
        <v>0</v>
      </c>
      <c r="BH115" s="198">
        <f>IF(N115="sníž. přenesená",J115,0)</f>
        <v>0</v>
      </c>
      <c r="BI115" s="198">
        <f>IF(N115="nulová",J115,0)</f>
        <v>0</v>
      </c>
      <c r="BJ115" s="18" t="s">
        <v>84</v>
      </c>
      <c r="BK115" s="198">
        <f>ROUND(I115*H115,2)</f>
        <v>0</v>
      </c>
      <c r="BL115" s="18" t="s">
        <v>142</v>
      </c>
      <c r="BM115" s="197" t="s">
        <v>258</v>
      </c>
    </row>
    <row r="116" spans="1:65" s="2" customFormat="1" ht="16.5" customHeight="1">
      <c r="A116" s="35"/>
      <c r="B116" s="36"/>
      <c r="C116" s="186" t="s">
        <v>259</v>
      </c>
      <c r="D116" s="186" t="s">
        <v>138</v>
      </c>
      <c r="E116" s="187" t="s">
        <v>260</v>
      </c>
      <c r="F116" s="188" t="s">
        <v>261</v>
      </c>
      <c r="G116" s="189" t="s">
        <v>252</v>
      </c>
      <c r="H116" s="190">
        <v>120.6</v>
      </c>
      <c r="I116" s="191"/>
      <c r="J116" s="192">
        <f>ROUND(I116*H116,2)</f>
        <v>0</v>
      </c>
      <c r="K116" s="188" t="s">
        <v>19</v>
      </c>
      <c r="L116" s="40"/>
      <c r="M116" s="193" t="s">
        <v>19</v>
      </c>
      <c r="N116" s="194" t="s">
        <v>47</v>
      </c>
      <c r="O116" s="65"/>
      <c r="P116" s="195">
        <f>O116*H116</f>
        <v>0</v>
      </c>
      <c r="Q116" s="195">
        <v>0</v>
      </c>
      <c r="R116" s="195">
        <f>Q116*H116</f>
        <v>0</v>
      </c>
      <c r="S116" s="195">
        <v>0</v>
      </c>
      <c r="T116" s="196">
        <f>S116*H116</f>
        <v>0</v>
      </c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R116" s="197" t="s">
        <v>142</v>
      </c>
      <c r="AT116" s="197" t="s">
        <v>138</v>
      </c>
      <c r="AU116" s="197" t="s">
        <v>84</v>
      </c>
      <c r="AY116" s="18" t="s">
        <v>137</v>
      </c>
      <c r="BE116" s="198">
        <f>IF(N116="základní",J116,0)</f>
        <v>0</v>
      </c>
      <c r="BF116" s="198">
        <f>IF(N116="snížená",J116,0)</f>
        <v>0</v>
      </c>
      <c r="BG116" s="198">
        <f>IF(N116="zákl. přenesená",J116,0)</f>
        <v>0</v>
      </c>
      <c r="BH116" s="198">
        <f>IF(N116="sníž. přenesená",J116,0)</f>
        <v>0</v>
      </c>
      <c r="BI116" s="198">
        <f>IF(N116="nulová",J116,0)</f>
        <v>0</v>
      </c>
      <c r="BJ116" s="18" t="s">
        <v>84</v>
      </c>
      <c r="BK116" s="198">
        <f>ROUND(I116*H116,2)</f>
        <v>0</v>
      </c>
      <c r="BL116" s="18" t="s">
        <v>142</v>
      </c>
      <c r="BM116" s="197" t="s">
        <v>262</v>
      </c>
    </row>
    <row r="117" spans="1:65" s="15" customFormat="1" ht="10.199999999999999">
      <c r="B117" s="234"/>
      <c r="C117" s="235"/>
      <c r="D117" s="213" t="s">
        <v>164</v>
      </c>
      <c r="E117" s="236" t="s">
        <v>19</v>
      </c>
      <c r="F117" s="237" t="s">
        <v>263</v>
      </c>
      <c r="G117" s="235"/>
      <c r="H117" s="236" t="s">
        <v>19</v>
      </c>
      <c r="I117" s="238"/>
      <c r="J117" s="235"/>
      <c r="K117" s="235"/>
      <c r="L117" s="239"/>
      <c r="M117" s="240"/>
      <c r="N117" s="241"/>
      <c r="O117" s="241"/>
      <c r="P117" s="241"/>
      <c r="Q117" s="241"/>
      <c r="R117" s="241"/>
      <c r="S117" s="241"/>
      <c r="T117" s="242"/>
      <c r="AT117" s="243" t="s">
        <v>164</v>
      </c>
      <c r="AU117" s="243" t="s">
        <v>84</v>
      </c>
      <c r="AV117" s="15" t="s">
        <v>84</v>
      </c>
      <c r="AW117" s="15" t="s">
        <v>37</v>
      </c>
      <c r="AX117" s="15" t="s">
        <v>76</v>
      </c>
      <c r="AY117" s="243" t="s">
        <v>137</v>
      </c>
    </row>
    <row r="118" spans="1:65" s="13" customFormat="1" ht="10.199999999999999">
      <c r="B118" s="211"/>
      <c r="C118" s="212"/>
      <c r="D118" s="213" t="s">
        <v>164</v>
      </c>
      <c r="E118" s="214" t="s">
        <v>19</v>
      </c>
      <c r="F118" s="215" t="s">
        <v>264</v>
      </c>
      <c r="G118" s="212"/>
      <c r="H118" s="216">
        <v>120.6</v>
      </c>
      <c r="I118" s="217"/>
      <c r="J118" s="212"/>
      <c r="K118" s="212"/>
      <c r="L118" s="218"/>
      <c r="M118" s="219"/>
      <c r="N118" s="220"/>
      <c r="O118" s="220"/>
      <c r="P118" s="220"/>
      <c r="Q118" s="220"/>
      <c r="R118" s="220"/>
      <c r="S118" s="220"/>
      <c r="T118" s="221"/>
      <c r="AT118" s="222" t="s">
        <v>164</v>
      </c>
      <c r="AU118" s="222" t="s">
        <v>84</v>
      </c>
      <c r="AV118" s="13" t="s">
        <v>86</v>
      </c>
      <c r="AW118" s="13" t="s">
        <v>37</v>
      </c>
      <c r="AX118" s="13" t="s">
        <v>76</v>
      </c>
      <c r="AY118" s="222" t="s">
        <v>137</v>
      </c>
    </row>
    <row r="119" spans="1:65" s="14" customFormat="1" ht="10.199999999999999">
      <c r="B119" s="223"/>
      <c r="C119" s="224"/>
      <c r="D119" s="213" t="s">
        <v>164</v>
      </c>
      <c r="E119" s="225" t="s">
        <v>19</v>
      </c>
      <c r="F119" s="226" t="s">
        <v>166</v>
      </c>
      <c r="G119" s="224"/>
      <c r="H119" s="227">
        <v>120.6</v>
      </c>
      <c r="I119" s="228"/>
      <c r="J119" s="224"/>
      <c r="K119" s="224"/>
      <c r="L119" s="229"/>
      <c r="M119" s="230"/>
      <c r="N119" s="231"/>
      <c r="O119" s="231"/>
      <c r="P119" s="231"/>
      <c r="Q119" s="231"/>
      <c r="R119" s="231"/>
      <c r="S119" s="231"/>
      <c r="T119" s="232"/>
      <c r="AT119" s="233" t="s">
        <v>164</v>
      </c>
      <c r="AU119" s="233" t="s">
        <v>84</v>
      </c>
      <c r="AV119" s="14" t="s">
        <v>142</v>
      </c>
      <c r="AW119" s="14" t="s">
        <v>37</v>
      </c>
      <c r="AX119" s="14" t="s">
        <v>84</v>
      </c>
      <c r="AY119" s="233" t="s">
        <v>137</v>
      </c>
    </row>
    <row r="120" spans="1:65" s="2" customFormat="1" ht="21.75" customHeight="1">
      <c r="A120" s="35"/>
      <c r="B120" s="36"/>
      <c r="C120" s="186" t="s">
        <v>238</v>
      </c>
      <c r="D120" s="186" t="s">
        <v>138</v>
      </c>
      <c r="E120" s="187" t="s">
        <v>265</v>
      </c>
      <c r="F120" s="188" t="s">
        <v>266</v>
      </c>
      <c r="G120" s="189" t="s">
        <v>219</v>
      </c>
      <c r="H120" s="190">
        <v>67</v>
      </c>
      <c r="I120" s="191"/>
      <c r="J120" s="192">
        <f>ROUND(I120*H120,2)</f>
        <v>0</v>
      </c>
      <c r="K120" s="188" t="s">
        <v>161</v>
      </c>
      <c r="L120" s="40"/>
      <c r="M120" s="193" t="s">
        <v>19</v>
      </c>
      <c r="N120" s="194" t="s">
        <v>47</v>
      </c>
      <c r="O120" s="65"/>
      <c r="P120" s="195">
        <f>O120*H120</f>
        <v>0</v>
      </c>
      <c r="Q120" s="195">
        <v>0</v>
      </c>
      <c r="R120" s="195">
        <f>Q120*H120</f>
        <v>0</v>
      </c>
      <c r="S120" s="195">
        <v>0</v>
      </c>
      <c r="T120" s="196">
        <f>S120*H120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197" t="s">
        <v>142</v>
      </c>
      <c r="AT120" s="197" t="s">
        <v>138</v>
      </c>
      <c r="AU120" s="197" t="s">
        <v>84</v>
      </c>
      <c r="AY120" s="18" t="s">
        <v>137</v>
      </c>
      <c r="BE120" s="198">
        <f>IF(N120="základní",J120,0)</f>
        <v>0</v>
      </c>
      <c r="BF120" s="198">
        <f>IF(N120="snížená",J120,0)</f>
        <v>0</v>
      </c>
      <c r="BG120" s="198">
        <f>IF(N120="zákl. přenesená",J120,0)</f>
        <v>0</v>
      </c>
      <c r="BH120" s="198">
        <f>IF(N120="sníž. přenesená",J120,0)</f>
        <v>0</v>
      </c>
      <c r="BI120" s="198">
        <f>IF(N120="nulová",J120,0)</f>
        <v>0</v>
      </c>
      <c r="BJ120" s="18" t="s">
        <v>84</v>
      </c>
      <c r="BK120" s="198">
        <f>ROUND(I120*H120,2)</f>
        <v>0</v>
      </c>
      <c r="BL120" s="18" t="s">
        <v>142</v>
      </c>
      <c r="BM120" s="197" t="s">
        <v>267</v>
      </c>
    </row>
    <row r="121" spans="1:65" s="2" customFormat="1" ht="16.5" customHeight="1">
      <c r="A121" s="35"/>
      <c r="B121" s="36"/>
      <c r="C121" s="199" t="s">
        <v>8</v>
      </c>
      <c r="D121" s="199" t="s">
        <v>143</v>
      </c>
      <c r="E121" s="200" t="s">
        <v>268</v>
      </c>
      <c r="F121" s="201" t="s">
        <v>269</v>
      </c>
      <c r="G121" s="202" t="s">
        <v>270</v>
      </c>
      <c r="H121" s="203">
        <v>1.675</v>
      </c>
      <c r="I121" s="204"/>
      <c r="J121" s="205">
        <f>ROUND(I121*H121,2)</f>
        <v>0</v>
      </c>
      <c r="K121" s="201" t="s">
        <v>161</v>
      </c>
      <c r="L121" s="206"/>
      <c r="M121" s="207" t="s">
        <v>19</v>
      </c>
      <c r="N121" s="208" t="s">
        <v>47</v>
      </c>
      <c r="O121" s="65"/>
      <c r="P121" s="195">
        <f>O121*H121</f>
        <v>0</v>
      </c>
      <c r="Q121" s="195">
        <v>1E-3</v>
      </c>
      <c r="R121" s="195">
        <f>Q121*H121</f>
        <v>1.6750000000000001E-3</v>
      </c>
      <c r="S121" s="195">
        <v>0</v>
      </c>
      <c r="T121" s="196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197" t="s">
        <v>146</v>
      </c>
      <c r="AT121" s="197" t="s">
        <v>143</v>
      </c>
      <c r="AU121" s="197" t="s">
        <v>84</v>
      </c>
      <c r="AY121" s="18" t="s">
        <v>137</v>
      </c>
      <c r="BE121" s="198">
        <f>IF(N121="základní",J121,0)</f>
        <v>0</v>
      </c>
      <c r="BF121" s="198">
        <f>IF(N121="snížená",J121,0)</f>
        <v>0</v>
      </c>
      <c r="BG121" s="198">
        <f>IF(N121="zákl. přenesená",J121,0)</f>
        <v>0</v>
      </c>
      <c r="BH121" s="198">
        <f>IF(N121="sníž. přenesená",J121,0)</f>
        <v>0</v>
      </c>
      <c r="BI121" s="198">
        <f>IF(N121="nulová",J121,0)</f>
        <v>0</v>
      </c>
      <c r="BJ121" s="18" t="s">
        <v>84</v>
      </c>
      <c r="BK121" s="198">
        <f>ROUND(I121*H121,2)</f>
        <v>0</v>
      </c>
      <c r="BL121" s="18" t="s">
        <v>142</v>
      </c>
      <c r="BM121" s="197" t="s">
        <v>248</v>
      </c>
    </row>
    <row r="122" spans="1:65" s="15" customFormat="1" ht="10.199999999999999">
      <c r="B122" s="234"/>
      <c r="C122" s="235"/>
      <c r="D122" s="213" t="s">
        <v>164</v>
      </c>
      <c r="E122" s="236" t="s">
        <v>19</v>
      </c>
      <c r="F122" s="237" t="s">
        <v>271</v>
      </c>
      <c r="G122" s="235"/>
      <c r="H122" s="236" t="s">
        <v>19</v>
      </c>
      <c r="I122" s="238"/>
      <c r="J122" s="235"/>
      <c r="K122" s="235"/>
      <c r="L122" s="239"/>
      <c r="M122" s="240"/>
      <c r="N122" s="241"/>
      <c r="O122" s="241"/>
      <c r="P122" s="241"/>
      <c r="Q122" s="241"/>
      <c r="R122" s="241"/>
      <c r="S122" s="241"/>
      <c r="T122" s="242"/>
      <c r="AT122" s="243" t="s">
        <v>164</v>
      </c>
      <c r="AU122" s="243" t="s">
        <v>84</v>
      </c>
      <c r="AV122" s="15" t="s">
        <v>84</v>
      </c>
      <c r="AW122" s="15" t="s">
        <v>37</v>
      </c>
      <c r="AX122" s="15" t="s">
        <v>76</v>
      </c>
      <c r="AY122" s="243" t="s">
        <v>137</v>
      </c>
    </row>
    <row r="123" spans="1:65" s="13" customFormat="1" ht="10.199999999999999">
      <c r="B123" s="211"/>
      <c r="C123" s="212"/>
      <c r="D123" s="213" t="s">
        <v>164</v>
      </c>
      <c r="E123" s="214" t="s">
        <v>19</v>
      </c>
      <c r="F123" s="215" t="s">
        <v>272</v>
      </c>
      <c r="G123" s="212"/>
      <c r="H123" s="216">
        <v>1.675</v>
      </c>
      <c r="I123" s="217"/>
      <c r="J123" s="212"/>
      <c r="K123" s="212"/>
      <c r="L123" s="218"/>
      <c r="M123" s="219"/>
      <c r="N123" s="220"/>
      <c r="O123" s="220"/>
      <c r="P123" s="220"/>
      <c r="Q123" s="220"/>
      <c r="R123" s="220"/>
      <c r="S123" s="220"/>
      <c r="T123" s="221"/>
      <c r="AT123" s="222" t="s">
        <v>164</v>
      </c>
      <c r="AU123" s="222" t="s">
        <v>84</v>
      </c>
      <c r="AV123" s="13" t="s">
        <v>86</v>
      </c>
      <c r="AW123" s="13" t="s">
        <v>37</v>
      </c>
      <c r="AX123" s="13" t="s">
        <v>76</v>
      </c>
      <c r="AY123" s="222" t="s">
        <v>137</v>
      </c>
    </row>
    <row r="124" spans="1:65" s="14" customFormat="1" ht="10.199999999999999">
      <c r="B124" s="223"/>
      <c r="C124" s="224"/>
      <c r="D124" s="213" t="s">
        <v>164</v>
      </c>
      <c r="E124" s="225" t="s">
        <v>19</v>
      </c>
      <c r="F124" s="226" t="s">
        <v>166</v>
      </c>
      <c r="G124" s="224"/>
      <c r="H124" s="227">
        <v>1.675</v>
      </c>
      <c r="I124" s="228"/>
      <c r="J124" s="224"/>
      <c r="K124" s="224"/>
      <c r="L124" s="229"/>
      <c r="M124" s="230"/>
      <c r="N124" s="231"/>
      <c r="O124" s="231"/>
      <c r="P124" s="231"/>
      <c r="Q124" s="231"/>
      <c r="R124" s="231"/>
      <c r="S124" s="231"/>
      <c r="T124" s="232"/>
      <c r="AT124" s="233" t="s">
        <v>164</v>
      </c>
      <c r="AU124" s="233" t="s">
        <v>84</v>
      </c>
      <c r="AV124" s="14" t="s">
        <v>142</v>
      </c>
      <c r="AW124" s="14" t="s">
        <v>37</v>
      </c>
      <c r="AX124" s="14" t="s">
        <v>84</v>
      </c>
      <c r="AY124" s="233" t="s">
        <v>137</v>
      </c>
    </row>
    <row r="125" spans="1:65" s="12" customFormat="1" ht="25.95" customHeight="1">
      <c r="B125" s="172"/>
      <c r="C125" s="173"/>
      <c r="D125" s="174" t="s">
        <v>75</v>
      </c>
      <c r="E125" s="175" t="s">
        <v>273</v>
      </c>
      <c r="F125" s="175" t="s">
        <v>274</v>
      </c>
      <c r="G125" s="173"/>
      <c r="H125" s="173"/>
      <c r="I125" s="176"/>
      <c r="J125" s="177">
        <f>BK125</f>
        <v>0</v>
      </c>
      <c r="K125" s="173"/>
      <c r="L125" s="178"/>
      <c r="M125" s="179"/>
      <c r="N125" s="180"/>
      <c r="O125" s="180"/>
      <c r="P125" s="181">
        <f>SUM(P126:P130)</f>
        <v>0</v>
      </c>
      <c r="Q125" s="180"/>
      <c r="R125" s="181">
        <f>SUM(R126:R130)</f>
        <v>15.910020000000001</v>
      </c>
      <c r="S125" s="180"/>
      <c r="T125" s="182">
        <f>SUM(T126:T130)</f>
        <v>0</v>
      </c>
      <c r="AR125" s="183" t="s">
        <v>84</v>
      </c>
      <c r="AT125" s="184" t="s">
        <v>75</v>
      </c>
      <c r="AU125" s="184" t="s">
        <v>76</v>
      </c>
      <c r="AY125" s="183" t="s">
        <v>137</v>
      </c>
      <c r="BK125" s="185">
        <f>SUM(BK126:BK130)</f>
        <v>0</v>
      </c>
    </row>
    <row r="126" spans="1:65" s="2" customFormat="1" ht="21.75" customHeight="1">
      <c r="A126" s="35"/>
      <c r="B126" s="36"/>
      <c r="C126" s="186" t="s">
        <v>147</v>
      </c>
      <c r="D126" s="186" t="s">
        <v>138</v>
      </c>
      <c r="E126" s="187" t="s">
        <v>275</v>
      </c>
      <c r="F126" s="188" t="s">
        <v>276</v>
      </c>
      <c r="G126" s="189" t="s">
        <v>237</v>
      </c>
      <c r="H126" s="190">
        <v>69</v>
      </c>
      <c r="I126" s="191"/>
      <c r="J126" s="192">
        <f>ROUND(I126*H126,2)</f>
        <v>0</v>
      </c>
      <c r="K126" s="188" t="s">
        <v>161</v>
      </c>
      <c r="L126" s="40"/>
      <c r="M126" s="193" t="s">
        <v>19</v>
      </c>
      <c r="N126" s="194" t="s">
        <v>47</v>
      </c>
      <c r="O126" s="65"/>
      <c r="P126" s="195">
        <f>O126*H126</f>
        <v>0</v>
      </c>
      <c r="Q126" s="195">
        <v>0.23058000000000001</v>
      </c>
      <c r="R126" s="195">
        <f>Q126*H126</f>
        <v>15.910020000000001</v>
      </c>
      <c r="S126" s="195">
        <v>0</v>
      </c>
      <c r="T126" s="196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197" t="s">
        <v>142</v>
      </c>
      <c r="AT126" s="197" t="s">
        <v>138</v>
      </c>
      <c r="AU126" s="197" t="s">
        <v>84</v>
      </c>
      <c r="AY126" s="18" t="s">
        <v>137</v>
      </c>
      <c r="BE126" s="198">
        <f>IF(N126="základní",J126,0)</f>
        <v>0</v>
      </c>
      <c r="BF126" s="198">
        <f>IF(N126="snížená",J126,0)</f>
        <v>0</v>
      </c>
      <c r="BG126" s="198">
        <f>IF(N126="zákl. přenesená",J126,0)</f>
        <v>0</v>
      </c>
      <c r="BH126" s="198">
        <f>IF(N126="sníž. přenesená",J126,0)</f>
        <v>0</v>
      </c>
      <c r="BI126" s="198">
        <f>IF(N126="nulová",J126,0)</f>
        <v>0</v>
      </c>
      <c r="BJ126" s="18" t="s">
        <v>84</v>
      </c>
      <c r="BK126" s="198">
        <f>ROUND(I126*H126,2)</f>
        <v>0</v>
      </c>
      <c r="BL126" s="18" t="s">
        <v>142</v>
      </c>
      <c r="BM126" s="197" t="s">
        <v>277</v>
      </c>
    </row>
    <row r="127" spans="1:65" s="15" customFormat="1" ht="10.199999999999999">
      <c r="B127" s="234"/>
      <c r="C127" s="235"/>
      <c r="D127" s="213" t="s">
        <v>164</v>
      </c>
      <c r="E127" s="236" t="s">
        <v>19</v>
      </c>
      <c r="F127" s="237" t="s">
        <v>278</v>
      </c>
      <c r="G127" s="235"/>
      <c r="H127" s="236" t="s">
        <v>19</v>
      </c>
      <c r="I127" s="238"/>
      <c r="J127" s="235"/>
      <c r="K127" s="235"/>
      <c r="L127" s="239"/>
      <c r="M127" s="240"/>
      <c r="N127" s="241"/>
      <c r="O127" s="241"/>
      <c r="P127" s="241"/>
      <c r="Q127" s="241"/>
      <c r="R127" s="241"/>
      <c r="S127" s="241"/>
      <c r="T127" s="242"/>
      <c r="AT127" s="243" t="s">
        <v>164</v>
      </c>
      <c r="AU127" s="243" t="s">
        <v>84</v>
      </c>
      <c r="AV127" s="15" t="s">
        <v>84</v>
      </c>
      <c r="AW127" s="15" t="s">
        <v>37</v>
      </c>
      <c r="AX127" s="15" t="s">
        <v>76</v>
      </c>
      <c r="AY127" s="243" t="s">
        <v>137</v>
      </c>
    </row>
    <row r="128" spans="1:65" s="13" customFormat="1" ht="10.199999999999999">
      <c r="B128" s="211"/>
      <c r="C128" s="212"/>
      <c r="D128" s="213" t="s">
        <v>164</v>
      </c>
      <c r="E128" s="214" t="s">
        <v>19</v>
      </c>
      <c r="F128" s="215" t="s">
        <v>279</v>
      </c>
      <c r="G128" s="212"/>
      <c r="H128" s="216">
        <v>69</v>
      </c>
      <c r="I128" s="217"/>
      <c r="J128" s="212"/>
      <c r="K128" s="212"/>
      <c r="L128" s="218"/>
      <c r="M128" s="219"/>
      <c r="N128" s="220"/>
      <c r="O128" s="220"/>
      <c r="P128" s="220"/>
      <c r="Q128" s="220"/>
      <c r="R128" s="220"/>
      <c r="S128" s="220"/>
      <c r="T128" s="221"/>
      <c r="AT128" s="222" t="s">
        <v>164</v>
      </c>
      <c r="AU128" s="222" t="s">
        <v>84</v>
      </c>
      <c r="AV128" s="13" t="s">
        <v>86</v>
      </c>
      <c r="AW128" s="13" t="s">
        <v>37</v>
      </c>
      <c r="AX128" s="13" t="s">
        <v>76</v>
      </c>
      <c r="AY128" s="222" t="s">
        <v>137</v>
      </c>
    </row>
    <row r="129" spans="1:65" s="15" customFormat="1" ht="10.199999999999999">
      <c r="B129" s="234"/>
      <c r="C129" s="235"/>
      <c r="D129" s="213" t="s">
        <v>164</v>
      </c>
      <c r="E129" s="236" t="s">
        <v>19</v>
      </c>
      <c r="F129" s="237" t="s">
        <v>234</v>
      </c>
      <c r="G129" s="235"/>
      <c r="H129" s="236" t="s">
        <v>19</v>
      </c>
      <c r="I129" s="238"/>
      <c r="J129" s="235"/>
      <c r="K129" s="235"/>
      <c r="L129" s="239"/>
      <c r="M129" s="240"/>
      <c r="N129" s="241"/>
      <c r="O129" s="241"/>
      <c r="P129" s="241"/>
      <c r="Q129" s="241"/>
      <c r="R129" s="241"/>
      <c r="S129" s="241"/>
      <c r="T129" s="242"/>
      <c r="AT129" s="243" t="s">
        <v>164</v>
      </c>
      <c r="AU129" s="243" t="s">
        <v>84</v>
      </c>
      <c r="AV129" s="15" t="s">
        <v>84</v>
      </c>
      <c r="AW129" s="15" t="s">
        <v>37</v>
      </c>
      <c r="AX129" s="15" t="s">
        <v>76</v>
      </c>
      <c r="AY129" s="243" t="s">
        <v>137</v>
      </c>
    </row>
    <row r="130" spans="1:65" s="14" customFormat="1" ht="10.199999999999999">
      <c r="B130" s="223"/>
      <c r="C130" s="224"/>
      <c r="D130" s="213" t="s">
        <v>164</v>
      </c>
      <c r="E130" s="225" t="s">
        <v>19</v>
      </c>
      <c r="F130" s="226" t="s">
        <v>166</v>
      </c>
      <c r="G130" s="224"/>
      <c r="H130" s="227">
        <v>69</v>
      </c>
      <c r="I130" s="228"/>
      <c r="J130" s="224"/>
      <c r="K130" s="224"/>
      <c r="L130" s="229"/>
      <c r="M130" s="230"/>
      <c r="N130" s="231"/>
      <c r="O130" s="231"/>
      <c r="P130" s="231"/>
      <c r="Q130" s="231"/>
      <c r="R130" s="231"/>
      <c r="S130" s="231"/>
      <c r="T130" s="232"/>
      <c r="AT130" s="233" t="s">
        <v>164</v>
      </c>
      <c r="AU130" s="233" t="s">
        <v>84</v>
      </c>
      <c r="AV130" s="14" t="s">
        <v>142</v>
      </c>
      <c r="AW130" s="14" t="s">
        <v>37</v>
      </c>
      <c r="AX130" s="14" t="s">
        <v>84</v>
      </c>
      <c r="AY130" s="233" t="s">
        <v>137</v>
      </c>
    </row>
    <row r="131" spans="1:65" s="12" customFormat="1" ht="25.95" customHeight="1">
      <c r="B131" s="172"/>
      <c r="C131" s="173"/>
      <c r="D131" s="174" t="s">
        <v>75</v>
      </c>
      <c r="E131" s="175" t="s">
        <v>280</v>
      </c>
      <c r="F131" s="175" t="s">
        <v>281</v>
      </c>
      <c r="G131" s="173"/>
      <c r="H131" s="173"/>
      <c r="I131" s="176"/>
      <c r="J131" s="177">
        <f>BK131</f>
        <v>0</v>
      </c>
      <c r="K131" s="173"/>
      <c r="L131" s="178"/>
      <c r="M131" s="179"/>
      <c r="N131" s="180"/>
      <c r="O131" s="180"/>
      <c r="P131" s="181">
        <f>SUM(P132:P160)</f>
        <v>0</v>
      </c>
      <c r="Q131" s="180"/>
      <c r="R131" s="181">
        <f>SUM(R132:R160)</f>
        <v>330.82011999999997</v>
      </c>
      <c r="S131" s="180"/>
      <c r="T131" s="182">
        <f>SUM(T132:T160)</f>
        <v>0</v>
      </c>
      <c r="AR131" s="183" t="s">
        <v>84</v>
      </c>
      <c r="AT131" s="184" t="s">
        <v>75</v>
      </c>
      <c r="AU131" s="184" t="s">
        <v>76</v>
      </c>
      <c r="AY131" s="183" t="s">
        <v>137</v>
      </c>
      <c r="BK131" s="185">
        <f>SUM(BK132:BK160)</f>
        <v>0</v>
      </c>
    </row>
    <row r="132" spans="1:65" s="2" customFormat="1" ht="16.5" customHeight="1">
      <c r="A132" s="35"/>
      <c r="B132" s="36"/>
      <c r="C132" s="186" t="s">
        <v>282</v>
      </c>
      <c r="D132" s="186" t="s">
        <v>138</v>
      </c>
      <c r="E132" s="187" t="s">
        <v>283</v>
      </c>
      <c r="F132" s="188" t="s">
        <v>284</v>
      </c>
      <c r="G132" s="189" t="s">
        <v>219</v>
      </c>
      <c r="H132" s="190">
        <v>559</v>
      </c>
      <c r="I132" s="191"/>
      <c r="J132" s="192">
        <f>ROUND(I132*H132,2)</f>
        <v>0</v>
      </c>
      <c r="K132" s="188" t="s">
        <v>161</v>
      </c>
      <c r="L132" s="40"/>
      <c r="M132" s="193" t="s">
        <v>19</v>
      </c>
      <c r="N132" s="194" t="s">
        <v>47</v>
      </c>
      <c r="O132" s="65"/>
      <c r="P132" s="195">
        <f>O132*H132</f>
        <v>0</v>
      </c>
      <c r="Q132" s="195">
        <v>0.27994000000000002</v>
      </c>
      <c r="R132" s="195">
        <f>Q132*H132</f>
        <v>156.48646000000002</v>
      </c>
      <c r="S132" s="195">
        <v>0</v>
      </c>
      <c r="T132" s="196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197" t="s">
        <v>142</v>
      </c>
      <c r="AT132" s="197" t="s">
        <v>138</v>
      </c>
      <c r="AU132" s="197" t="s">
        <v>84</v>
      </c>
      <c r="AY132" s="18" t="s">
        <v>137</v>
      </c>
      <c r="BE132" s="198">
        <f>IF(N132="základní",J132,0)</f>
        <v>0</v>
      </c>
      <c r="BF132" s="198">
        <f>IF(N132="snížená",J132,0)</f>
        <v>0</v>
      </c>
      <c r="BG132" s="198">
        <f>IF(N132="zákl. přenesená",J132,0)</f>
        <v>0</v>
      </c>
      <c r="BH132" s="198">
        <f>IF(N132="sníž. přenesená",J132,0)</f>
        <v>0</v>
      </c>
      <c r="BI132" s="198">
        <f>IF(N132="nulová",J132,0)</f>
        <v>0</v>
      </c>
      <c r="BJ132" s="18" t="s">
        <v>84</v>
      </c>
      <c r="BK132" s="198">
        <f>ROUND(I132*H132,2)</f>
        <v>0</v>
      </c>
      <c r="BL132" s="18" t="s">
        <v>142</v>
      </c>
      <c r="BM132" s="197" t="s">
        <v>285</v>
      </c>
    </row>
    <row r="133" spans="1:65" s="2" customFormat="1" ht="16.5" customHeight="1">
      <c r="A133" s="35"/>
      <c r="B133" s="36"/>
      <c r="C133" s="186" t="s">
        <v>152</v>
      </c>
      <c r="D133" s="186" t="s">
        <v>138</v>
      </c>
      <c r="E133" s="187" t="s">
        <v>286</v>
      </c>
      <c r="F133" s="188" t="s">
        <v>287</v>
      </c>
      <c r="G133" s="189" t="s">
        <v>219</v>
      </c>
      <c r="H133" s="190">
        <v>454</v>
      </c>
      <c r="I133" s="191"/>
      <c r="J133" s="192">
        <f>ROUND(I133*H133,2)</f>
        <v>0</v>
      </c>
      <c r="K133" s="188" t="s">
        <v>161</v>
      </c>
      <c r="L133" s="40"/>
      <c r="M133" s="193" t="s">
        <v>19</v>
      </c>
      <c r="N133" s="194" t="s">
        <v>47</v>
      </c>
      <c r="O133" s="65"/>
      <c r="P133" s="195">
        <f>O133*H133</f>
        <v>0</v>
      </c>
      <c r="Q133" s="195">
        <v>0.13</v>
      </c>
      <c r="R133" s="195">
        <f>Q133*H133</f>
        <v>59.02</v>
      </c>
      <c r="S133" s="195">
        <v>0</v>
      </c>
      <c r="T133" s="196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197" t="s">
        <v>142</v>
      </c>
      <c r="AT133" s="197" t="s">
        <v>138</v>
      </c>
      <c r="AU133" s="197" t="s">
        <v>84</v>
      </c>
      <c r="AY133" s="18" t="s">
        <v>137</v>
      </c>
      <c r="BE133" s="198">
        <f>IF(N133="základní",J133,0)</f>
        <v>0</v>
      </c>
      <c r="BF133" s="198">
        <f>IF(N133="snížená",J133,0)</f>
        <v>0</v>
      </c>
      <c r="BG133" s="198">
        <f>IF(N133="zákl. přenesená",J133,0)</f>
        <v>0</v>
      </c>
      <c r="BH133" s="198">
        <f>IF(N133="sníž. přenesená",J133,0)</f>
        <v>0</v>
      </c>
      <c r="BI133" s="198">
        <f>IF(N133="nulová",J133,0)</f>
        <v>0</v>
      </c>
      <c r="BJ133" s="18" t="s">
        <v>84</v>
      </c>
      <c r="BK133" s="198">
        <f>ROUND(I133*H133,2)</f>
        <v>0</v>
      </c>
      <c r="BL133" s="18" t="s">
        <v>142</v>
      </c>
      <c r="BM133" s="197" t="s">
        <v>288</v>
      </c>
    </row>
    <row r="134" spans="1:65" s="15" customFormat="1" ht="10.199999999999999">
      <c r="B134" s="234"/>
      <c r="C134" s="235"/>
      <c r="D134" s="213" t="s">
        <v>164</v>
      </c>
      <c r="E134" s="236" t="s">
        <v>19</v>
      </c>
      <c r="F134" s="237" t="s">
        <v>289</v>
      </c>
      <c r="G134" s="235"/>
      <c r="H134" s="236" t="s">
        <v>19</v>
      </c>
      <c r="I134" s="238"/>
      <c r="J134" s="235"/>
      <c r="K134" s="235"/>
      <c r="L134" s="239"/>
      <c r="M134" s="240"/>
      <c r="N134" s="241"/>
      <c r="O134" s="241"/>
      <c r="P134" s="241"/>
      <c r="Q134" s="241"/>
      <c r="R134" s="241"/>
      <c r="S134" s="241"/>
      <c r="T134" s="242"/>
      <c r="AT134" s="243" t="s">
        <v>164</v>
      </c>
      <c r="AU134" s="243" t="s">
        <v>84</v>
      </c>
      <c r="AV134" s="15" t="s">
        <v>84</v>
      </c>
      <c r="AW134" s="15" t="s">
        <v>37</v>
      </c>
      <c r="AX134" s="15" t="s">
        <v>76</v>
      </c>
      <c r="AY134" s="243" t="s">
        <v>137</v>
      </c>
    </row>
    <row r="135" spans="1:65" s="13" customFormat="1" ht="10.199999999999999">
      <c r="B135" s="211"/>
      <c r="C135" s="212"/>
      <c r="D135" s="213" t="s">
        <v>164</v>
      </c>
      <c r="E135" s="214" t="s">
        <v>19</v>
      </c>
      <c r="F135" s="215" t="s">
        <v>290</v>
      </c>
      <c r="G135" s="212"/>
      <c r="H135" s="216">
        <v>454</v>
      </c>
      <c r="I135" s="217"/>
      <c r="J135" s="212"/>
      <c r="K135" s="212"/>
      <c r="L135" s="218"/>
      <c r="M135" s="219"/>
      <c r="N135" s="220"/>
      <c r="O135" s="220"/>
      <c r="P135" s="220"/>
      <c r="Q135" s="220"/>
      <c r="R135" s="220"/>
      <c r="S135" s="220"/>
      <c r="T135" s="221"/>
      <c r="AT135" s="222" t="s">
        <v>164</v>
      </c>
      <c r="AU135" s="222" t="s">
        <v>84</v>
      </c>
      <c r="AV135" s="13" t="s">
        <v>86</v>
      </c>
      <c r="AW135" s="13" t="s">
        <v>37</v>
      </c>
      <c r="AX135" s="13" t="s">
        <v>76</v>
      </c>
      <c r="AY135" s="222" t="s">
        <v>137</v>
      </c>
    </row>
    <row r="136" spans="1:65" s="15" customFormat="1" ht="10.199999999999999">
      <c r="B136" s="234"/>
      <c r="C136" s="235"/>
      <c r="D136" s="213" t="s">
        <v>164</v>
      </c>
      <c r="E136" s="236" t="s">
        <v>19</v>
      </c>
      <c r="F136" s="237" t="s">
        <v>234</v>
      </c>
      <c r="G136" s="235"/>
      <c r="H136" s="236" t="s">
        <v>19</v>
      </c>
      <c r="I136" s="238"/>
      <c r="J136" s="235"/>
      <c r="K136" s="235"/>
      <c r="L136" s="239"/>
      <c r="M136" s="240"/>
      <c r="N136" s="241"/>
      <c r="O136" s="241"/>
      <c r="P136" s="241"/>
      <c r="Q136" s="241"/>
      <c r="R136" s="241"/>
      <c r="S136" s="241"/>
      <c r="T136" s="242"/>
      <c r="AT136" s="243" t="s">
        <v>164</v>
      </c>
      <c r="AU136" s="243" t="s">
        <v>84</v>
      </c>
      <c r="AV136" s="15" t="s">
        <v>84</v>
      </c>
      <c r="AW136" s="15" t="s">
        <v>37</v>
      </c>
      <c r="AX136" s="15" t="s">
        <v>76</v>
      </c>
      <c r="AY136" s="243" t="s">
        <v>137</v>
      </c>
    </row>
    <row r="137" spans="1:65" s="14" customFormat="1" ht="10.199999999999999">
      <c r="B137" s="223"/>
      <c r="C137" s="224"/>
      <c r="D137" s="213" t="s">
        <v>164</v>
      </c>
      <c r="E137" s="225" t="s">
        <v>19</v>
      </c>
      <c r="F137" s="226" t="s">
        <v>166</v>
      </c>
      <c r="G137" s="224"/>
      <c r="H137" s="227">
        <v>454</v>
      </c>
      <c r="I137" s="228"/>
      <c r="J137" s="224"/>
      <c r="K137" s="224"/>
      <c r="L137" s="229"/>
      <c r="M137" s="230"/>
      <c r="N137" s="231"/>
      <c r="O137" s="231"/>
      <c r="P137" s="231"/>
      <c r="Q137" s="231"/>
      <c r="R137" s="231"/>
      <c r="S137" s="231"/>
      <c r="T137" s="232"/>
      <c r="AT137" s="233" t="s">
        <v>164</v>
      </c>
      <c r="AU137" s="233" t="s">
        <v>84</v>
      </c>
      <c r="AV137" s="14" t="s">
        <v>142</v>
      </c>
      <c r="AW137" s="14" t="s">
        <v>37</v>
      </c>
      <c r="AX137" s="14" t="s">
        <v>84</v>
      </c>
      <c r="AY137" s="233" t="s">
        <v>137</v>
      </c>
    </row>
    <row r="138" spans="1:65" s="2" customFormat="1" ht="21.75" customHeight="1">
      <c r="A138" s="35"/>
      <c r="B138" s="36"/>
      <c r="C138" s="186" t="s">
        <v>291</v>
      </c>
      <c r="D138" s="186" t="s">
        <v>138</v>
      </c>
      <c r="E138" s="187" t="s">
        <v>292</v>
      </c>
      <c r="F138" s="188" t="s">
        <v>293</v>
      </c>
      <c r="G138" s="189" t="s">
        <v>219</v>
      </c>
      <c r="H138" s="190">
        <v>105</v>
      </c>
      <c r="I138" s="191"/>
      <c r="J138" s="192">
        <f>ROUND(I138*H138,2)</f>
        <v>0</v>
      </c>
      <c r="K138" s="188" t="s">
        <v>161</v>
      </c>
      <c r="L138" s="40"/>
      <c r="M138" s="193" t="s">
        <v>19</v>
      </c>
      <c r="N138" s="194" t="s">
        <v>47</v>
      </c>
      <c r="O138" s="65"/>
      <c r="P138" s="195">
        <f>O138*H138</f>
        <v>0</v>
      </c>
      <c r="Q138" s="195">
        <v>0.18462999999999999</v>
      </c>
      <c r="R138" s="195">
        <f>Q138*H138</f>
        <v>19.386149999999997</v>
      </c>
      <c r="S138" s="195">
        <v>0</v>
      </c>
      <c r="T138" s="196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97" t="s">
        <v>142</v>
      </c>
      <c r="AT138" s="197" t="s">
        <v>138</v>
      </c>
      <c r="AU138" s="197" t="s">
        <v>84</v>
      </c>
      <c r="AY138" s="18" t="s">
        <v>137</v>
      </c>
      <c r="BE138" s="198">
        <f>IF(N138="základní",J138,0)</f>
        <v>0</v>
      </c>
      <c r="BF138" s="198">
        <f>IF(N138="snížená",J138,0)</f>
        <v>0</v>
      </c>
      <c r="BG138" s="198">
        <f>IF(N138="zákl. přenesená",J138,0)</f>
        <v>0</v>
      </c>
      <c r="BH138" s="198">
        <f>IF(N138="sníž. přenesená",J138,0)</f>
        <v>0</v>
      </c>
      <c r="BI138" s="198">
        <f>IF(N138="nulová",J138,0)</f>
        <v>0</v>
      </c>
      <c r="BJ138" s="18" t="s">
        <v>84</v>
      </c>
      <c r="BK138" s="198">
        <f>ROUND(I138*H138,2)</f>
        <v>0</v>
      </c>
      <c r="BL138" s="18" t="s">
        <v>142</v>
      </c>
      <c r="BM138" s="197" t="s">
        <v>294</v>
      </c>
    </row>
    <row r="139" spans="1:65" s="15" customFormat="1" ht="10.199999999999999">
      <c r="B139" s="234"/>
      <c r="C139" s="235"/>
      <c r="D139" s="213" t="s">
        <v>164</v>
      </c>
      <c r="E139" s="236" t="s">
        <v>19</v>
      </c>
      <c r="F139" s="237" t="s">
        <v>295</v>
      </c>
      <c r="G139" s="235"/>
      <c r="H139" s="236" t="s">
        <v>19</v>
      </c>
      <c r="I139" s="238"/>
      <c r="J139" s="235"/>
      <c r="K139" s="235"/>
      <c r="L139" s="239"/>
      <c r="M139" s="240"/>
      <c r="N139" s="241"/>
      <c r="O139" s="241"/>
      <c r="P139" s="241"/>
      <c r="Q139" s="241"/>
      <c r="R139" s="241"/>
      <c r="S139" s="241"/>
      <c r="T139" s="242"/>
      <c r="AT139" s="243" t="s">
        <v>164</v>
      </c>
      <c r="AU139" s="243" t="s">
        <v>84</v>
      </c>
      <c r="AV139" s="15" t="s">
        <v>84</v>
      </c>
      <c r="AW139" s="15" t="s">
        <v>37</v>
      </c>
      <c r="AX139" s="15" t="s">
        <v>76</v>
      </c>
      <c r="AY139" s="243" t="s">
        <v>137</v>
      </c>
    </row>
    <row r="140" spans="1:65" s="13" customFormat="1" ht="10.199999999999999">
      <c r="B140" s="211"/>
      <c r="C140" s="212"/>
      <c r="D140" s="213" t="s">
        <v>164</v>
      </c>
      <c r="E140" s="214" t="s">
        <v>19</v>
      </c>
      <c r="F140" s="215" t="s">
        <v>296</v>
      </c>
      <c r="G140" s="212"/>
      <c r="H140" s="216">
        <v>105</v>
      </c>
      <c r="I140" s="217"/>
      <c r="J140" s="212"/>
      <c r="K140" s="212"/>
      <c r="L140" s="218"/>
      <c r="M140" s="219"/>
      <c r="N140" s="220"/>
      <c r="O140" s="220"/>
      <c r="P140" s="220"/>
      <c r="Q140" s="220"/>
      <c r="R140" s="220"/>
      <c r="S140" s="220"/>
      <c r="T140" s="221"/>
      <c r="AT140" s="222" t="s">
        <v>164</v>
      </c>
      <c r="AU140" s="222" t="s">
        <v>84</v>
      </c>
      <c r="AV140" s="13" t="s">
        <v>86</v>
      </c>
      <c r="AW140" s="13" t="s">
        <v>37</v>
      </c>
      <c r="AX140" s="13" t="s">
        <v>76</v>
      </c>
      <c r="AY140" s="222" t="s">
        <v>137</v>
      </c>
    </row>
    <row r="141" spans="1:65" s="15" customFormat="1" ht="10.199999999999999">
      <c r="B141" s="234"/>
      <c r="C141" s="235"/>
      <c r="D141" s="213" t="s">
        <v>164</v>
      </c>
      <c r="E141" s="236" t="s">
        <v>19</v>
      </c>
      <c r="F141" s="237" t="s">
        <v>297</v>
      </c>
      <c r="G141" s="235"/>
      <c r="H141" s="236" t="s">
        <v>19</v>
      </c>
      <c r="I141" s="238"/>
      <c r="J141" s="235"/>
      <c r="K141" s="235"/>
      <c r="L141" s="239"/>
      <c r="M141" s="240"/>
      <c r="N141" s="241"/>
      <c r="O141" s="241"/>
      <c r="P141" s="241"/>
      <c r="Q141" s="241"/>
      <c r="R141" s="241"/>
      <c r="S141" s="241"/>
      <c r="T141" s="242"/>
      <c r="AT141" s="243" t="s">
        <v>164</v>
      </c>
      <c r="AU141" s="243" t="s">
        <v>84</v>
      </c>
      <c r="AV141" s="15" t="s">
        <v>84</v>
      </c>
      <c r="AW141" s="15" t="s">
        <v>37</v>
      </c>
      <c r="AX141" s="15" t="s">
        <v>76</v>
      </c>
      <c r="AY141" s="243" t="s">
        <v>137</v>
      </c>
    </row>
    <row r="142" spans="1:65" s="14" customFormat="1" ht="10.199999999999999">
      <c r="B142" s="223"/>
      <c r="C142" s="224"/>
      <c r="D142" s="213" t="s">
        <v>164</v>
      </c>
      <c r="E142" s="225" t="s">
        <v>19</v>
      </c>
      <c r="F142" s="226" t="s">
        <v>166</v>
      </c>
      <c r="G142" s="224"/>
      <c r="H142" s="227">
        <v>105</v>
      </c>
      <c r="I142" s="228"/>
      <c r="J142" s="224"/>
      <c r="K142" s="224"/>
      <c r="L142" s="229"/>
      <c r="M142" s="230"/>
      <c r="N142" s="231"/>
      <c r="O142" s="231"/>
      <c r="P142" s="231"/>
      <c r="Q142" s="231"/>
      <c r="R142" s="231"/>
      <c r="S142" s="231"/>
      <c r="T142" s="232"/>
      <c r="AT142" s="233" t="s">
        <v>164</v>
      </c>
      <c r="AU142" s="233" t="s">
        <v>84</v>
      </c>
      <c r="AV142" s="14" t="s">
        <v>142</v>
      </c>
      <c r="AW142" s="14" t="s">
        <v>37</v>
      </c>
      <c r="AX142" s="14" t="s">
        <v>84</v>
      </c>
      <c r="AY142" s="233" t="s">
        <v>137</v>
      </c>
    </row>
    <row r="143" spans="1:65" s="2" customFormat="1" ht="21.75" customHeight="1">
      <c r="A143" s="35"/>
      <c r="B143" s="36"/>
      <c r="C143" s="186" t="s">
        <v>247</v>
      </c>
      <c r="D143" s="186" t="s">
        <v>138</v>
      </c>
      <c r="E143" s="187" t="s">
        <v>298</v>
      </c>
      <c r="F143" s="188" t="s">
        <v>299</v>
      </c>
      <c r="G143" s="189" t="s">
        <v>219</v>
      </c>
      <c r="H143" s="190">
        <v>105</v>
      </c>
      <c r="I143" s="191"/>
      <c r="J143" s="192">
        <f>ROUND(I143*H143,2)</f>
        <v>0</v>
      </c>
      <c r="K143" s="188" t="s">
        <v>161</v>
      </c>
      <c r="L143" s="40"/>
      <c r="M143" s="193" t="s">
        <v>19</v>
      </c>
      <c r="N143" s="194" t="s">
        <v>47</v>
      </c>
      <c r="O143" s="65"/>
      <c r="P143" s="195">
        <f>O143*H143</f>
        <v>0</v>
      </c>
      <c r="Q143" s="195">
        <v>0.33206000000000002</v>
      </c>
      <c r="R143" s="195">
        <f>Q143*H143</f>
        <v>34.866300000000003</v>
      </c>
      <c r="S143" s="195">
        <v>0</v>
      </c>
      <c r="T143" s="196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97" t="s">
        <v>142</v>
      </c>
      <c r="AT143" s="197" t="s">
        <v>138</v>
      </c>
      <c r="AU143" s="197" t="s">
        <v>84</v>
      </c>
      <c r="AY143" s="18" t="s">
        <v>137</v>
      </c>
      <c r="BE143" s="198">
        <f>IF(N143="základní",J143,0)</f>
        <v>0</v>
      </c>
      <c r="BF143" s="198">
        <f>IF(N143="snížená",J143,0)</f>
        <v>0</v>
      </c>
      <c r="BG143" s="198">
        <f>IF(N143="zákl. přenesená",J143,0)</f>
        <v>0</v>
      </c>
      <c r="BH143" s="198">
        <f>IF(N143="sníž. přenesená",J143,0)</f>
        <v>0</v>
      </c>
      <c r="BI143" s="198">
        <f>IF(N143="nulová",J143,0)</f>
        <v>0</v>
      </c>
      <c r="BJ143" s="18" t="s">
        <v>84</v>
      </c>
      <c r="BK143" s="198">
        <f>ROUND(I143*H143,2)</f>
        <v>0</v>
      </c>
      <c r="BL143" s="18" t="s">
        <v>142</v>
      </c>
      <c r="BM143" s="197" t="s">
        <v>300</v>
      </c>
    </row>
    <row r="144" spans="1:65" s="15" customFormat="1" ht="10.199999999999999">
      <c r="B144" s="234"/>
      <c r="C144" s="235"/>
      <c r="D144" s="213" t="s">
        <v>164</v>
      </c>
      <c r="E144" s="236" t="s">
        <v>19</v>
      </c>
      <c r="F144" s="237" t="s">
        <v>301</v>
      </c>
      <c r="G144" s="235"/>
      <c r="H144" s="236" t="s">
        <v>19</v>
      </c>
      <c r="I144" s="238"/>
      <c r="J144" s="235"/>
      <c r="K144" s="235"/>
      <c r="L144" s="239"/>
      <c r="M144" s="240"/>
      <c r="N144" s="241"/>
      <c r="O144" s="241"/>
      <c r="P144" s="241"/>
      <c r="Q144" s="241"/>
      <c r="R144" s="241"/>
      <c r="S144" s="241"/>
      <c r="T144" s="242"/>
      <c r="AT144" s="243" t="s">
        <v>164</v>
      </c>
      <c r="AU144" s="243" t="s">
        <v>84</v>
      </c>
      <c r="AV144" s="15" t="s">
        <v>84</v>
      </c>
      <c r="AW144" s="15" t="s">
        <v>37</v>
      </c>
      <c r="AX144" s="15" t="s">
        <v>76</v>
      </c>
      <c r="AY144" s="243" t="s">
        <v>137</v>
      </c>
    </row>
    <row r="145" spans="1:65" s="13" customFormat="1" ht="10.199999999999999">
      <c r="B145" s="211"/>
      <c r="C145" s="212"/>
      <c r="D145" s="213" t="s">
        <v>164</v>
      </c>
      <c r="E145" s="214" t="s">
        <v>19</v>
      </c>
      <c r="F145" s="215" t="s">
        <v>296</v>
      </c>
      <c r="G145" s="212"/>
      <c r="H145" s="216">
        <v>105</v>
      </c>
      <c r="I145" s="217"/>
      <c r="J145" s="212"/>
      <c r="K145" s="212"/>
      <c r="L145" s="218"/>
      <c r="M145" s="219"/>
      <c r="N145" s="220"/>
      <c r="O145" s="220"/>
      <c r="P145" s="220"/>
      <c r="Q145" s="220"/>
      <c r="R145" s="220"/>
      <c r="S145" s="220"/>
      <c r="T145" s="221"/>
      <c r="AT145" s="222" t="s">
        <v>164</v>
      </c>
      <c r="AU145" s="222" t="s">
        <v>84</v>
      </c>
      <c r="AV145" s="13" t="s">
        <v>86</v>
      </c>
      <c r="AW145" s="13" t="s">
        <v>37</v>
      </c>
      <c r="AX145" s="13" t="s">
        <v>76</v>
      </c>
      <c r="AY145" s="222" t="s">
        <v>137</v>
      </c>
    </row>
    <row r="146" spans="1:65" s="15" customFormat="1" ht="10.199999999999999">
      <c r="B146" s="234"/>
      <c r="C146" s="235"/>
      <c r="D146" s="213" t="s">
        <v>164</v>
      </c>
      <c r="E146" s="236" t="s">
        <v>19</v>
      </c>
      <c r="F146" s="237" t="s">
        <v>297</v>
      </c>
      <c r="G146" s="235"/>
      <c r="H146" s="236" t="s">
        <v>19</v>
      </c>
      <c r="I146" s="238"/>
      <c r="J146" s="235"/>
      <c r="K146" s="235"/>
      <c r="L146" s="239"/>
      <c r="M146" s="240"/>
      <c r="N146" s="241"/>
      <c r="O146" s="241"/>
      <c r="P146" s="241"/>
      <c r="Q146" s="241"/>
      <c r="R146" s="241"/>
      <c r="S146" s="241"/>
      <c r="T146" s="242"/>
      <c r="AT146" s="243" t="s">
        <v>164</v>
      </c>
      <c r="AU146" s="243" t="s">
        <v>84</v>
      </c>
      <c r="AV146" s="15" t="s">
        <v>84</v>
      </c>
      <c r="AW146" s="15" t="s">
        <v>37</v>
      </c>
      <c r="AX146" s="15" t="s">
        <v>76</v>
      </c>
      <c r="AY146" s="243" t="s">
        <v>137</v>
      </c>
    </row>
    <row r="147" spans="1:65" s="14" customFormat="1" ht="10.199999999999999">
      <c r="B147" s="223"/>
      <c r="C147" s="224"/>
      <c r="D147" s="213" t="s">
        <v>164</v>
      </c>
      <c r="E147" s="225" t="s">
        <v>19</v>
      </c>
      <c r="F147" s="226" t="s">
        <v>166</v>
      </c>
      <c r="G147" s="224"/>
      <c r="H147" s="227">
        <v>105</v>
      </c>
      <c r="I147" s="228"/>
      <c r="J147" s="224"/>
      <c r="K147" s="224"/>
      <c r="L147" s="229"/>
      <c r="M147" s="230"/>
      <c r="N147" s="231"/>
      <c r="O147" s="231"/>
      <c r="P147" s="231"/>
      <c r="Q147" s="231"/>
      <c r="R147" s="231"/>
      <c r="S147" s="231"/>
      <c r="T147" s="232"/>
      <c r="AT147" s="233" t="s">
        <v>164</v>
      </c>
      <c r="AU147" s="233" t="s">
        <v>84</v>
      </c>
      <c r="AV147" s="14" t="s">
        <v>142</v>
      </c>
      <c r="AW147" s="14" t="s">
        <v>37</v>
      </c>
      <c r="AX147" s="14" t="s">
        <v>84</v>
      </c>
      <c r="AY147" s="233" t="s">
        <v>137</v>
      </c>
    </row>
    <row r="148" spans="1:65" s="2" customFormat="1" ht="16.5" customHeight="1">
      <c r="A148" s="35"/>
      <c r="B148" s="36"/>
      <c r="C148" s="186" t="s">
        <v>7</v>
      </c>
      <c r="D148" s="186" t="s">
        <v>138</v>
      </c>
      <c r="E148" s="187" t="s">
        <v>302</v>
      </c>
      <c r="F148" s="188" t="s">
        <v>303</v>
      </c>
      <c r="G148" s="189" t="s">
        <v>219</v>
      </c>
      <c r="H148" s="190">
        <v>210</v>
      </c>
      <c r="I148" s="191"/>
      <c r="J148" s="192">
        <f>ROUND(I148*H148,2)</f>
        <v>0</v>
      </c>
      <c r="K148" s="188" t="s">
        <v>161</v>
      </c>
      <c r="L148" s="40"/>
      <c r="M148" s="193" t="s">
        <v>19</v>
      </c>
      <c r="N148" s="194" t="s">
        <v>47</v>
      </c>
      <c r="O148" s="65"/>
      <c r="P148" s="195">
        <f>O148*H148</f>
        <v>0</v>
      </c>
      <c r="Q148" s="195">
        <v>3.1E-4</v>
      </c>
      <c r="R148" s="195">
        <f>Q148*H148</f>
        <v>6.5100000000000005E-2</v>
      </c>
      <c r="S148" s="195">
        <v>0</v>
      </c>
      <c r="T148" s="196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97" t="s">
        <v>142</v>
      </c>
      <c r="AT148" s="197" t="s">
        <v>138</v>
      </c>
      <c r="AU148" s="197" t="s">
        <v>84</v>
      </c>
      <c r="AY148" s="18" t="s">
        <v>137</v>
      </c>
      <c r="BE148" s="198">
        <f>IF(N148="základní",J148,0)</f>
        <v>0</v>
      </c>
      <c r="BF148" s="198">
        <f>IF(N148="snížená",J148,0)</f>
        <v>0</v>
      </c>
      <c r="BG148" s="198">
        <f>IF(N148="zákl. přenesená",J148,0)</f>
        <v>0</v>
      </c>
      <c r="BH148" s="198">
        <f>IF(N148="sníž. přenesená",J148,0)</f>
        <v>0</v>
      </c>
      <c r="BI148" s="198">
        <f>IF(N148="nulová",J148,0)</f>
        <v>0</v>
      </c>
      <c r="BJ148" s="18" t="s">
        <v>84</v>
      </c>
      <c r="BK148" s="198">
        <f>ROUND(I148*H148,2)</f>
        <v>0</v>
      </c>
      <c r="BL148" s="18" t="s">
        <v>142</v>
      </c>
      <c r="BM148" s="197" t="s">
        <v>304</v>
      </c>
    </row>
    <row r="149" spans="1:65" s="15" customFormat="1" ht="10.199999999999999">
      <c r="B149" s="234"/>
      <c r="C149" s="235"/>
      <c r="D149" s="213" t="s">
        <v>164</v>
      </c>
      <c r="E149" s="236" t="s">
        <v>19</v>
      </c>
      <c r="F149" s="237" t="s">
        <v>305</v>
      </c>
      <c r="G149" s="235"/>
      <c r="H149" s="236" t="s">
        <v>19</v>
      </c>
      <c r="I149" s="238"/>
      <c r="J149" s="235"/>
      <c r="K149" s="235"/>
      <c r="L149" s="239"/>
      <c r="M149" s="240"/>
      <c r="N149" s="241"/>
      <c r="O149" s="241"/>
      <c r="P149" s="241"/>
      <c r="Q149" s="241"/>
      <c r="R149" s="241"/>
      <c r="S149" s="241"/>
      <c r="T149" s="242"/>
      <c r="AT149" s="243" t="s">
        <v>164</v>
      </c>
      <c r="AU149" s="243" t="s">
        <v>84</v>
      </c>
      <c r="AV149" s="15" t="s">
        <v>84</v>
      </c>
      <c r="AW149" s="15" t="s">
        <v>37</v>
      </c>
      <c r="AX149" s="15" t="s">
        <v>76</v>
      </c>
      <c r="AY149" s="243" t="s">
        <v>137</v>
      </c>
    </row>
    <row r="150" spans="1:65" s="13" customFormat="1" ht="10.199999999999999">
      <c r="B150" s="211"/>
      <c r="C150" s="212"/>
      <c r="D150" s="213" t="s">
        <v>164</v>
      </c>
      <c r="E150" s="214" t="s">
        <v>19</v>
      </c>
      <c r="F150" s="215" t="s">
        <v>306</v>
      </c>
      <c r="G150" s="212"/>
      <c r="H150" s="216">
        <v>210</v>
      </c>
      <c r="I150" s="217"/>
      <c r="J150" s="212"/>
      <c r="K150" s="212"/>
      <c r="L150" s="218"/>
      <c r="M150" s="219"/>
      <c r="N150" s="220"/>
      <c r="O150" s="220"/>
      <c r="P150" s="220"/>
      <c r="Q150" s="220"/>
      <c r="R150" s="220"/>
      <c r="S150" s="220"/>
      <c r="T150" s="221"/>
      <c r="AT150" s="222" t="s">
        <v>164</v>
      </c>
      <c r="AU150" s="222" t="s">
        <v>84</v>
      </c>
      <c r="AV150" s="13" t="s">
        <v>86</v>
      </c>
      <c r="AW150" s="13" t="s">
        <v>37</v>
      </c>
      <c r="AX150" s="13" t="s">
        <v>76</v>
      </c>
      <c r="AY150" s="222" t="s">
        <v>137</v>
      </c>
    </row>
    <row r="151" spans="1:65" s="15" customFormat="1" ht="10.199999999999999">
      <c r="B151" s="234"/>
      <c r="C151" s="235"/>
      <c r="D151" s="213" t="s">
        <v>164</v>
      </c>
      <c r="E151" s="236" t="s">
        <v>19</v>
      </c>
      <c r="F151" s="237" t="s">
        <v>297</v>
      </c>
      <c r="G151" s="235"/>
      <c r="H151" s="236" t="s">
        <v>19</v>
      </c>
      <c r="I151" s="238"/>
      <c r="J151" s="235"/>
      <c r="K151" s="235"/>
      <c r="L151" s="239"/>
      <c r="M151" s="240"/>
      <c r="N151" s="241"/>
      <c r="O151" s="241"/>
      <c r="P151" s="241"/>
      <c r="Q151" s="241"/>
      <c r="R151" s="241"/>
      <c r="S151" s="241"/>
      <c r="T151" s="242"/>
      <c r="AT151" s="243" t="s">
        <v>164</v>
      </c>
      <c r="AU151" s="243" t="s">
        <v>84</v>
      </c>
      <c r="AV151" s="15" t="s">
        <v>84</v>
      </c>
      <c r="AW151" s="15" t="s">
        <v>37</v>
      </c>
      <c r="AX151" s="15" t="s">
        <v>76</v>
      </c>
      <c r="AY151" s="243" t="s">
        <v>137</v>
      </c>
    </row>
    <row r="152" spans="1:65" s="14" customFormat="1" ht="10.199999999999999">
      <c r="B152" s="223"/>
      <c r="C152" s="224"/>
      <c r="D152" s="213" t="s">
        <v>164</v>
      </c>
      <c r="E152" s="225" t="s">
        <v>19</v>
      </c>
      <c r="F152" s="226" t="s">
        <v>166</v>
      </c>
      <c r="G152" s="224"/>
      <c r="H152" s="227">
        <v>210</v>
      </c>
      <c r="I152" s="228"/>
      <c r="J152" s="224"/>
      <c r="K152" s="224"/>
      <c r="L152" s="229"/>
      <c r="M152" s="230"/>
      <c r="N152" s="231"/>
      <c r="O152" s="231"/>
      <c r="P152" s="231"/>
      <c r="Q152" s="231"/>
      <c r="R152" s="231"/>
      <c r="S152" s="231"/>
      <c r="T152" s="232"/>
      <c r="AT152" s="233" t="s">
        <v>164</v>
      </c>
      <c r="AU152" s="233" t="s">
        <v>84</v>
      </c>
      <c r="AV152" s="14" t="s">
        <v>142</v>
      </c>
      <c r="AW152" s="14" t="s">
        <v>37</v>
      </c>
      <c r="AX152" s="14" t="s">
        <v>84</v>
      </c>
      <c r="AY152" s="233" t="s">
        <v>137</v>
      </c>
    </row>
    <row r="153" spans="1:65" s="2" customFormat="1" ht="21.75" customHeight="1">
      <c r="A153" s="35"/>
      <c r="B153" s="36"/>
      <c r="C153" s="186" t="s">
        <v>253</v>
      </c>
      <c r="D153" s="186" t="s">
        <v>138</v>
      </c>
      <c r="E153" s="187" t="s">
        <v>307</v>
      </c>
      <c r="F153" s="188" t="s">
        <v>308</v>
      </c>
      <c r="G153" s="189" t="s">
        <v>219</v>
      </c>
      <c r="H153" s="190">
        <v>427</v>
      </c>
      <c r="I153" s="191"/>
      <c r="J153" s="192">
        <f>ROUND(I153*H153,2)</f>
        <v>0</v>
      </c>
      <c r="K153" s="188" t="s">
        <v>161</v>
      </c>
      <c r="L153" s="40"/>
      <c r="M153" s="193" t="s">
        <v>19</v>
      </c>
      <c r="N153" s="194" t="s">
        <v>47</v>
      </c>
      <c r="O153" s="65"/>
      <c r="P153" s="195">
        <f>O153*H153</f>
        <v>0</v>
      </c>
      <c r="Q153" s="195">
        <v>0.10373</v>
      </c>
      <c r="R153" s="195">
        <f>Q153*H153</f>
        <v>44.29271</v>
      </c>
      <c r="S153" s="195">
        <v>0</v>
      </c>
      <c r="T153" s="196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97" t="s">
        <v>142</v>
      </c>
      <c r="AT153" s="197" t="s">
        <v>138</v>
      </c>
      <c r="AU153" s="197" t="s">
        <v>84</v>
      </c>
      <c r="AY153" s="18" t="s">
        <v>137</v>
      </c>
      <c r="BE153" s="198">
        <f>IF(N153="základní",J153,0)</f>
        <v>0</v>
      </c>
      <c r="BF153" s="198">
        <f>IF(N153="snížená",J153,0)</f>
        <v>0</v>
      </c>
      <c r="BG153" s="198">
        <f>IF(N153="zákl. přenesená",J153,0)</f>
        <v>0</v>
      </c>
      <c r="BH153" s="198">
        <f>IF(N153="sníž. přenesená",J153,0)</f>
        <v>0</v>
      </c>
      <c r="BI153" s="198">
        <f>IF(N153="nulová",J153,0)</f>
        <v>0</v>
      </c>
      <c r="BJ153" s="18" t="s">
        <v>84</v>
      </c>
      <c r="BK153" s="198">
        <f>ROUND(I153*H153,2)</f>
        <v>0</v>
      </c>
      <c r="BL153" s="18" t="s">
        <v>142</v>
      </c>
      <c r="BM153" s="197" t="s">
        <v>309</v>
      </c>
    </row>
    <row r="154" spans="1:65" s="2" customFormat="1" ht="21.75" customHeight="1">
      <c r="A154" s="35"/>
      <c r="B154" s="36"/>
      <c r="C154" s="186" t="s">
        <v>310</v>
      </c>
      <c r="D154" s="186" t="s">
        <v>138</v>
      </c>
      <c r="E154" s="187" t="s">
        <v>311</v>
      </c>
      <c r="F154" s="188" t="s">
        <v>312</v>
      </c>
      <c r="G154" s="189" t="s">
        <v>219</v>
      </c>
      <c r="H154" s="190">
        <v>105</v>
      </c>
      <c r="I154" s="191"/>
      <c r="J154" s="192">
        <f>ROUND(I154*H154,2)</f>
        <v>0</v>
      </c>
      <c r="K154" s="188" t="s">
        <v>161</v>
      </c>
      <c r="L154" s="40"/>
      <c r="M154" s="193" t="s">
        <v>19</v>
      </c>
      <c r="N154" s="194" t="s">
        <v>47</v>
      </c>
      <c r="O154" s="65"/>
      <c r="P154" s="195">
        <f>O154*H154</f>
        <v>0</v>
      </c>
      <c r="Q154" s="195">
        <v>0.10373</v>
      </c>
      <c r="R154" s="195">
        <f>Q154*H154</f>
        <v>10.89165</v>
      </c>
      <c r="S154" s="195">
        <v>0</v>
      </c>
      <c r="T154" s="196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97" t="s">
        <v>142</v>
      </c>
      <c r="AT154" s="197" t="s">
        <v>138</v>
      </c>
      <c r="AU154" s="197" t="s">
        <v>84</v>
      </c>
      <c r="AY154" s="18" t="s">
        <v>137</v>
      </c>
      <c r="BE154" s="198">
        <f>IF(N154="základní",J154,0)</f>
        <v>0</v>
      </c>
      <c r="BF154" s="198">
        <f>IF(N154="snížená",J154,0)</f>
        <v>0</v>
      </c>
      <c r="BG154" s="198">
        <f>IF(N154="zákl. přenesená",J154,0)</f>
        <v>0</v>
      </c>
      <c r="BH154" s="198">
        <f>IF(N154="sníž. přenesená",J154,0)</f>
        <v>0</v>
      </c>
      <c r="BI154" s="198">
        <f>IF(N154="nulová",J154,0)</f>
        <v>0</v>
      </c>
      <c r="BJ154" s="18" t="s">
        <v>84</v>
      </c>
      <c r="BK154" s="198">
        <f>ROUND(I154*H154,2)</f>
        <v>0</v>
      </c>
      <c r="BL154" s="18" t="s">
        <v>142</v>
      </c>
      <c r="BM154" s="197" t="s">
        <v>313</v>
      </c>
    </row>
    <row r="155" spans="1:65" s="15" customFormat="1" ht="10.199999999999999">
      <c r="B155" s="234"/>
      <c r="C155" s="235"/>
      <c r="D155" s="213" t="s">
        <v>164</v>
      </c>
      <c r="E155" s="236" t="s">
        <v>19</v>
      </c>
      <c r="F155" s="237" t="s">
        <v>314</v>
      </c>
      <c r="G155" s="235"/>
      <c r="H155" s="236" t="s">
        <v>19</v>
      </c>
      <c r="I155" s="238"/>
      <c r="J155" s="235"/>
      <c r="K155" s="235"/>
      <c r="L155" s="239"/>
      <c r="M155" s="240"/>
      <c r="N155" s="241"/>
      <c r="O155" s="241"/>
      <c r="P155" s="241"/>
      <c r="Q155" s="241"/>
      <c r="R155" s="241"/>
      <c r="S155" s="241"/>
      <c r="T155" s="242"/>
      <c r="AT155" s="243" t="s">
        <v>164</v>
      </c>
      <c r="AU155" s="243" t="s">
        <v>84</v>
      </c>
      <c r="AV155" s="15" t="s">
        <v>84</v>
      </c>
      <c r="AW155" s="15" t="s">
        <v>37</v>
      </c>
      <c r="AX155" s="15" t="s">
        <v>76</v>
      </c>
      <c r="AY155" s="243" t="s">
        <v>137</v>
      </c>
    </row>
    <row r="156" spans="1:65" s="13" customFormat="1" ht="10.199999999999999">
      <c r="B156" s="211"/>
      <c r="C156" s="212"/>
      <c r="D156" s="213" t="s">
        <v>164</v>
      </c>
      <c r="E156" s="214" t="s">
        <v>19</v>
      </c>
      <c r="F156" s="215" t="s">
        <v>296</v>
      </c>
      <c r="G156" s="212"/>
      <c r="H156" s="216">
        <v>105</v>
      </c>
      <c r="I156" s="217"/>
      <c r="J156" s="212"/>
      <c r="K156" s="212"/>
      <c r="L156" s="218"/>
      <c r="M156" s="219"/>
      <c r="N156" s="220"/>
      <c r="O156" s="220"/>
      <c r="P156" s="220"/>
      <c r="Q156" s="220"/>
      <c r="R156" s="220"/>
      <c r="S156" s="220"/>
      <c r="T156" s="221"/>
      <c r="AT156" s="222" t="s">
        <v>164</v>
      </c>
      <c r="AU156" s="222" t="s">
        <v>84</v>
      </c>
      <c r="AV156" s="13" t="s">
        <v>86</v>
      </c>
      <c r="AW156" s="13" t="s">
        <v>37</v>
      </c>
      <c r="AX156" s="13" t="s">
        <v>76</v>
      </c>
      <c r="AY156" s="222" t="s">
        <v>137</v>
      </c>
    </row>
    <row r="157" spans="1:65" s="15" customFormat="1" ht="10.199999999999999">
      <c r="B157" s="234"/>
      <c r="C157" s="235"/>
      <c r="D157" s="213" t="s">
        <v>164</v>
      </c>
      <c r="E157" s="236" t="s">
        <v>19</v>
      </c>
      <c r="F157" s="237" t="s">
        <v>297</v>
      </c>
      <c r="G157" s="235"/>
      <c r="H157" s="236" t="s">
        <v>19</v>
      </c>
      <c r="I157" s="238"/>
      <c r="J157" s="235"/>
      <c r="K157" s="235"/>
      <c r="L157" s="239"/>
      <c r="M157" s="240"/>
      <c r="N157" s="241"/>
      <c r="O157" s="241"/>
      <c r="P157" s="241"/>
      <c r="Q157" s="241"/>
      <c r="R157" s="241"/>
      <c r="S157" s="241"/>
      <c r="T157" s="242"/>
      <c r="AT157" s="243" t="s">
        <v>164</v>
      </c>
      <c r="AU157" s="243" t="s">
        <v>84</v>
      </c>
      <c r="AV157" s="15" t="s">
        <v>84</v>
      </c>
      <c r="AW157" s="15" t="s">
        <v>37</v>
      </c>
      <c r="AX157" s="15" t="s">
        <v>76</v>
      </c>
      <c r="AY157" s="243" t="s">
        <v>137</v>
      </c>
    </row>
    <row r="158" spans="1:65" s="14" customFormat="1" ht="10.199999999999999">
      <c r="B158" s="223"/>
      <c r="C158" s="224"/>
      <c r="D158" s="213" t="s">
        <v>164</v>
      </c>
      <c r="E158" s="225" t="s">
        <v>19</v>
      </c>
      <c r="F158" s="226" t="s">
        <v>166</v>
      </c>
      <c r="G158" s="224"/>
      <c r="H158" s="227">
        <v>105</v>
      </c>
      <c r="I158" s="228"/>
      <c r="J158" s="224"/>
      <c r="K158" s="224"/>
      <c r="L158" s="229"/>
      <c r="M158" s="230"/>
      <c r="N158" s="231"/>
      <c r="O158" s="231"/>
      <c r="P158" s="231"/>
      <c r="Q158" s="231"/>
      <c r="R158" s="231"/>
      <c r="S158" s="231"/>
      <c r="T158" s="232"/>
      <c r="AT158" s="233" t="s">
        <v>164</v>
      </c>
      <c r="AU158" s="233" t="s">
        <v>84</v>
      </c>
      <c r="AV158" s="14" t="s">
        <v>142</v>
      </c>
      <c r="AW158" s="14" t="s">
        <v>37</v>
      </c>
      <c r="AX158" s="14" t="s">
        <v>84</v>
      </c>
      <c r="AY158" s="233" t="s">
        <v>137</v>
      </c>
    </row>
    <row r="159" spans="1:65" s="2" customFormat="1" ht="33" customHeight="1">
      <c r="A159" s="35"/>
      <c r="B159" s="36"/>
      <c r="C159" s="186" t="s">
        <v>258</v>
      </c>
      <c r="D159" s="186" t="s">
        <v>138</v>
      </c>
      <c r="E159" s="187" t="s">
        <v>315</v>
      </c>
      <c r="F159" s="188" t="s">
        <v>316</v>
      </c>
      <c r="G159" s="189" t="s">
        <v>219</v>
      </c>
      <c r="H159" s="190">
        <v>27</v>
      </c>
      <c r="I159" s="191"/>
      <c r="J159" s="192">
        <f>ROUND(I159*H159,2)</f>
        <v>0</v>
      </c>
      <c r="K159" s="188" t="s">
        <v>161</v>
      </c>
      <c r="L159" s="40"/>
      <c r="M159" s="193" t="s">
        <v>19</v>
      </c>
      <c r="N159" s="194" t="s">
        <v>47</v>
      </c>
      <c r="O159" s="65"/>
      <c r="P159" s="195">
        <f>O159*H159</f>
        <v>0</v>
      </c>
      <c r="Q159" s="195">
        <v>8.4250000000000005E-2</v>
      </c>
      <c r="R159" s="195">
        <f>Q159*H159</f>
        <v>2.27475</v>
      </c>
      <c r="S159" s="195">
        <v>0</v>
      </c>
      <c r="T159" s="196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97" t="s">
        <v>142</v>
      </c>
      <c r="AT159" s="197" t="s">
        <v>138</v>
      </c>
      <c r="AU159" s="197" t="s">
        <v>84</v>
      </c>
      <c r="AY159" s="18" t="s">
        <v>137</v>
      </c>
      <c r="BE159" s="198">
        <f>IF(N159="základní",J159,0)</f>
        <v>0</v>
      </c>
      <c r="BF159" s="198">
        <f>IF(N159="snížená",J159,0)</f>
        <v>0</v>
      </c>
      <c r="BG159" s="198">
        <f>IF(N159="zákl. přenesená",J159,0)</f>
        <v>0</v>
      </c>
      <c r="BH159" s="198">
        <f>IF(N159="sníž. přenesená",J159,0)</f>
        <v>0</v>
      </c>
      <c r="BI159" s="198">
        <f>IF(N159="nulová",J159,0)</f>
        <v>0</v>
      </c>
      <c r="BJ159" s="18" t="s">
        <v>84</v>
      </c>
      <c r="BK159" s="198">
        <f>ROUND(I159*H159,2)</f>
        <v>0</v>
      </c>
      <c r="BL159" s="18" t="s">
        <v>142</v>
      </c>
      <c r="BM159" s="197" t="s">
        <v>317</v>
      </c>
    </row>
    <row r="160" spans="1:65" s="2" customFormat="1" ht="16.5" customHeight="1">
      <c r="A160" s="35"/>
      <c r="B160" s="36"/>
      <c r="C160" s="199" t="s">
        <v>318</v>
      </c>
      <c r="D160" s="199" t="s">
        <v>143</v>
      </c>
      <c r="E160" s="200" t="s">
        <v>319</v>
      </c>
      <c r="F160" s="201" t="s">
        <v>320</v>
      </c>
      <c r="G160" s="202" t="s">
        <v>219</v>
      </c>
      <c r="H160" s="203">
        <v>27</v>
      </c>
      <c r="I160" s="204"/>
      <c r="J160" s="205">
        <f>ROUND(I160*H160,2)</f>
        <v>0</v>
      </c>
      <c r="K160" s="201" t="s">
        <v>161</v>
      </c>
      <c r="L160" s="206"/>
      <c r="M160" s="207" t="s">
        <v>19</v>
      </c>
      <c r="N160" s="208" t="s">
        <v>47</v>
      </c>
      <c r="O160" s="65"/>
      <c r="P160" s="195">
        <f>O160*H160</f>
        <v>0</v>
      </c>
      <c r="Q160" s="195">
        <v>0.13100000000000001</v>
      </c>
      <c r="R160" s="195">
        <f>Q160*H160</f>
        <v>3.5369999999999999</v>
      </c>
      <c r="S160" s="195">
        <v>0</v>
      </c>
      <c r="T160" s="196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197" t="s">
        <v>146</v>
      </c>
      <c r="AT160" s="197" t="s">
        <v>143</v>
      </c>
      <c r="AU160" s="197" t="s">
        <v>84</v>
      </c>
      <c r="AY160" s="18" t="s">
        <v>137</v>
      </c>
      <c r="BE160" s="198">
        <f>IF(N160="základní",J160,0)</f>
        <v>0</v>
      </c>
      <c r="BF160" s="198">
        <f>IF(N160="snížená",J160,0)</f>
        <v>0</v>
      </c>
      <c r="BG160" s="198">
        <f>IF(N160="zákl. přenesená",J160,0)</f>
        <v>0</v>
      </c>
      <c r="BH160" s="198">
        <f>IF(N160="sníž. přenesená",J160,0)</f>
        <v>0</v>
      </c>
      <c r="BI160" s="198">
        <f>IF(N160="nulová",J160,0)</f>
        <v>0</v>
      </c>
      <c r="BJ160" s="18" t="s">
        <v>84</v>
      </c>
      <c r="BK160" s="198">
        <f>ROUND(I160*H160,2)</f>
        <v>0</v>
      </c>
      <c r="BL160" s="18" t="s">
        <v>142</v>
      </c>
      <c r="BM160" s="197" t="s">
        <v>321</v>
      </c>
    </row>
    <row r="161" spans="1:65" s="12" customFormat="1" ht="25.95" customHeight="1">
      <c r="B161" s="172"/>
      <c r="C161" s="173"/>
      <c r="D161" s="174" t="s">
        <v>75</v>
      </c>
      <c r="E161" s="175" t="s">
        <v>322</v>
      </c>
      <c r="F161" s="175" t="s">
        <v>323</v>
      </c>
      <c r="G161" s="173"/>
      <c r="H161" s="173"/>
      <c r="I161" s="176"/>
      <c r="J161" s="177">
        <f>BK161</f>
        <v>0</v>
      </c>
      <c r="K161" s="173"/>
      <c r="L161" s="178"/>
      <c r="M161" s="179"/>
      <c r="N161" s="180"/>
      <c r="O161" s="180"/>
      <c r="P161" s="181">
        <f>SUM(P162:P171)</f>
        <v>0</v>
      </c>
      <c r="Q161" s="180"/>
      <c r="R161" s="181">
        <f>SUM(R162:R171)</f>
        <v>1.0171000000000001</v>
      </c>
      <c r="S161" s="180"/>
      <c r="T161" s="182">
        <f>SUM(T162:T171)</f>
        <v>0</v>
      </c>
      <c r="AR161" s="183" t="s">
        <v>84</v>
      </c>
      <c r="AT161" s="184" t="s">
        <v>75</v>
      </c>
      <c r="AU161" s="184" t="s">
        <v>76</v>
      </c>
      <c r="AY161" s="183" t="s">
        <v>137</v>
      </c>
      <c r="BK161" s="185">
        <f>SUM(BK162:BK171)</f>
        <v>0</v>
      </c>
    </row>
    <row r="162" spans="1:65" s="2" customFormat="1" ht="21.75" customHeight="1">
      <c r="A162" s="35"/>
      <c r="B162" s="36"/>
      <c r="C162" s="186" t="s">
        <v>262</v>
      </c>
      <c r="D162" s="186" t="s">
        <v>138</v>
      </c>
      <c r="E162" s="187" t="s">
        <v>324</v>
      </c>
      <c r="F162" s="188" t="s">
        <v>325</v>
      </c>
      <c r="G162" s="189" t="s">
        <v>237</v>
      </c>
      <c r="H162" s="190">
        <v>36</v>
      </c>
      <c r="I162" s="191"/>
      <c r="J162" s="192">
        <f t="shared" ref="J162:J171" si="0">ROUND(I162*H162,2)</f>
        <v>0</v>
      </c>
      <c r="K162" s="188" t="s">
        <v>161</v>
      </c>
      <c r="L162" s="40"/>
      <c r="M162" s="193" t="s">
        <v>19</v>
      </c>
      <c r="N162" s="194" t="s">
        <v>47</v>
      </c>
      <c r="O162" s="65"/>
      <c r="P162" s="195">
        <f t="shared" ref="P162:P171" si="1">O162*H162</f>
        <v>0</v>
      </c>
      <c r="Q162" s="195">
        <v>1.0000000000000001E-5</v>
      </c>
      <c r="R162" s="195">
        <f t="shared" ref="R162:R171" si="2">Q162*H162</f>
        <v>3.6000000000000002E-4</v>
      </c>
      <c r="S162" s="195">
        <v>0</v>
      </c>
      <c r="T162" s="196">
        <f t="shared" ref="T162:T171" si="3"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97" t="s">
        <v>142</v>
      </c>
      <c r="AT162" s="197" t="s">
        <v>138</v>
      </c>
      <c r="AU162" s="197" t="s">
        <v>84</v>
      </c>
      <c r="AY162" s="18" t="s">
        <v>137</v>
      </c>
      <c r="BE162" s="198">
        <f t="shared" ref="BE162:BE171" si="4">IF(N162="základní",J162,0)</f>
        <v>0</v>
      </c>
      <c r="BF162" s="198">
        <f t="shared" ref="BF162:BF171" si="5">IF(N162="snížená",J162,0)</f>
        <v>0</v>
      </c>
      <c r="BG162" s="198">
        <f t="shared" ref="BG162:BG171" si="6">IF(N162="zákl. přenesená",J162,0)</f>
        <v>0</v>
      </c>
      <c r="BH162" s="198">
        <f t="shared" ref="BH162:BH171" si="7">IF(N162="sníž. přenesená",J162,0)</f>
        <v>0</v>
      </c>
      <c r="BI162" s="198">
        <f t="shared" ref="BI162:BI171" si="8">IF(N162="nulová",J162,0)</f>
        <v>0</v>
      </c>
      <c r="BJ162" s="18" t="s">
        <v>84</v>
      </c>
      <c r="BK162" s="198">
        <f t="shared" ref="BK162:BK171" si="9">ROUND(I162*H162,2)</f>
        <v>0</v>
      </c>
      <c r="BL162" s="18" t="s">
        <v>142</v>
      </c>
      <c r="BM162" s="197" t="s">
        <v>326</v>
      </c>
    </row>
    <row r="163" spans="1:65" s="2" customFormat="1" ht="16.5" customHeight="1">
      <c r="A163" s="35"/>
      <c r="B163" s="36"/>
      <c r="C163" s="199" t="s">
        <v>327</v>
      </c>
      <c r="D163" s="199" t="s">
        <v>143</v>
      </c>
      <c r="E163" s="200" t="s">
        <v>328</v>
      </c>
      <c r="F163" s="201" t="s">
        <v>329</v>
      </c>
      <c r="G163" s="202" t="s">
        <v>237</v>
      </c>
      <c r="H163" s="203">
        <v>36</v>
      </c>
      <c r="I163" s="204"/>
      <c r="J163" s="205">
        <f t="shared" si="0"/>
        <v>0</v>
      </c>
      <c r="K163" s="201" t="s">
        <v>161</v>
      </c>
      <c r="L163" s="206"/>
      <c r="M163" s="207" t="s">
        <v>19</v>
      </c>
      <c r="N163" s="208" t="s">
        <v>47</v>
      </c>
      <c r="O163" s="65"/>
      <c r="P163" s="195">
        <f t="shared" si="1"/>
        <v>0</v>
      </c>
      <c r="Q163" s="195">
        <v>4.6899999999999997E-3</v>
      </c>
      <c r="R163" s="195">
        <f t="shared" si="2"/>
        <v>0.16883999999999999</v>
      </c>
      <c r="S163" s="195">
        <v>0</v>
      </c>
      <c r="T163" s="196">
        <f t="shared" si="3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97" t="s">
        <v>146</v>
      </c>
      <c r="AT163" s="197" t="s">
        <v>143</v>
      </c>
      <c r="AU163" s="197" t="s">
        <v>84</v>
      </c>
      <c r="AY163" s="18" t="s">
        <v>137</v>
      </c>
      <c r="BE163" s="198">
        <f t="shared" si="4"/>
        <v>0</v>
      </c>
      <c r="BF163" s="198">
        <f t="shared" si="5"/>
        <v>0</v>
      </c>
      <c r="BG163" s="198">
        <f t="shared" si="6"/>
        <v>0</v>
      </c>
      <c r="BH163" s="198">
        <f t="shared" si="7"/>
        <v>0</v>
      </c>
      <c r="BI163" s="198">
        <f t="shared" si="8"/>
        <v>0</v>
      </c>
      <c r="BJ163" s="18" t="s">
        <v>84</v>
      </c>
      <c r="BK163" s="198">
        <f t="shared" si="9"/>
        <v>0</v>
      </c>
      <c r="BL163" s="18" t="s">
        <v>142</v>
      </c>
      <c r="BM163" s="197" t="s">
        <v>330</v>
      </c>
    </row>
    <row r="164" spans="1:65" s="2" customFormat="1" ht="16.5" customHeight="1">
      <c r="A164" s="35"/>
      <c r="B164" s="36"/>
      <c r="C164" s="186" t="s">
        <v>267</v>
      </c>
      <c r="D164" s="186" t="s">
        <v>138</v>
      </c>
      <c r="E164" s="187" t="s">
        <v>331</v>
      </c>
      <c r="F164" s="188" t="s">
        <v>332</v>
      </c>
      <c r="G164" s="189" t="s">
        <v>151</v>
      </c>
      <c r="H164" s="190">
        <v>1</v>
      </c>
      <c r="I164" s="191"/>
      <c r="J164" s="192">
        <f t="shared" si="0"/>
        <v>0</v>
      </c>
      <c r="K164" s="188" t="s">
        <v>161</v>
      </c>
      <c r="L164" s="40"/>
      <c r="M164" s="193" t="s">
        <v>19</v>
      </c>
      <c r="N164" s="194" t="s">
        <v>47</v>
      </c>
      <c r="O164" s="65"/>
      <c r="P164" s="195">
        <f t="shared" si="1"/>
        <v>0</v>
      </c>
      <c r="Q164" s="195">
        <v>0.34089999999999998</v>
      </c>
      <c r="R164" s="195">
        <f t="shared" si="2"/>
        <v>0.34089999999999998</v>
      </c>
      <c r="S164" s="195">
        <v>0</v>
      </c>
      <c r="T164" s="196">
        <f t="shared" si="3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97" t="s">
        <v>142</v>
      </c>
      <c r="AT164" s="197" t="s">
        <v>138</v>
      </c>
      <c r="AU164" s="197" t="s">
        <v>84</v>
      </c>
      <c r="AY164" s="18" t="s">
        <v>137</v>
      </c>
      <c r="BE164" s="198">
        <f t="shared" si="4"/>
        <v>0</v>
      </c>
      <c r="BF164" s="198">
        <f t="shared" si="5"/>
        <v>0</v>
      </c>
      <c r="BG164" s="198">
        <f t="shared" si="6"/>
        <v>0</v>
      </c>
      <c r="BH164" s="198">
        <f t="shared" si="7"/>
        <v>0</v>
      </c>
      <c r="BI164" s="198">
        <f t="shared" si="8"/>
        <v>0</v>
      </c>
      <c r="BJ164" s="18" t="s">
        <v>84</v>
      </c>
      <c r="BK164" s="198">
        <f t="shared" si="9"/>
        <v>0</v>
      </c>
      <c r="BL164" s="18" t="s">
        <v>142</v>
      </c>
      <c r="BM164" s="197" t="s">
        <v>333</v>
      </c>
    </row>
    <row r="165" spans="1:65" s="2" customFormat="1" ht="16.5" customHeight="1">
      <c r="A165" s="35"/>
      <c r="B165" s="36"/>
      <c r="C165" s="199" t="s">
        <v>334</v>
      </c>
      <c r="D165" s="199" t="s">
        <v>143</v>
      </c>
      <c r="E165" s="200" t="s">
        <v>335</v>
      </c>
      <c r="F165" s="201" t="s">
        <v>336</v>
      </c>
      <c r="G165" s="202" t="s">
        <v>151</v>
      </c>
      <c r="H165" s="203">
        <v>1</v>
      </c>
      <c r="I165" s="204"/>
      <c r="J165" s="205">
        <f t="shared" si="0"/>
        <v>0</v>
      </c>
      <c r="K165" s="201" t="s">
        <v>161</v>
      </c>
      <c r="L165" s="206"/>
      <c r="M165" s="207" t="s">
        <v>19</v>
      </c>
      <c r="N165" s="208" t="s">
        <v>47</v>
      </c>
      <c r="O165" s="65"/>
      <c r="P165" s="195">
        <f t="shared" si="1"/>
        <v>0</v>
      </c>
      <c r="Q165" s="195">
        <v>0.10299999999999999</v>
      </c>
      <c r="R165" s="195">
        <f t="shared" si="2"/>
        <v>0.10299999999999999</v>
      </c>
      <c r="S165" s="195">
        <v>0</v>
      </c>
      <c r="T165" s="196">
        <f t="shared" si="3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97" t="s">
        <v>146</v>
      </c>
      <c r="AT165" s="197" t="s">
        <v>143</v>
      </c>
      <c r="AU165" s="197" t="s">
        <v>84</v>
      </c>
      <c r="AY165" s="18" t="s">
        <v>137</v>
      </c>
      <c r="BE165" s="198">
        <f t="shared" si="4"/>
        <v>0</v>
      </c>
      <c r="BF165" s="198">
        <f t="shared" si="5"/>
        <v>0</v>
      </c>
      <c r="BG165" s="198">
        <f t="shared" si="6"/>
        <v>0</v>
      </c>
      <c r="BH165" s="198">
        <f t="shared" si="7"/>
        <v>0</v>
      </c>
      <c r="BI165" s="198">
        <f t="shared" si="8"/>
        <v>0</v>
      </c>
      <c r="BJ165" s="18" t="s">
        <v>84</v>
      </c>
      <c r="BK165" s="198">
        <f t="shared" si="9"/>
        <v>0</v>
      </c>
      <c r="BL165" s="18" t="s">
        <v>142</v>
      </c>
      <c r="BM165" s="197" t="s">
        <v>337</v>
      </c>
    </row>
    <row r="166" spans="1:65" s="2" customFormat="1" ht="16.5" customHeight="1">
      <c r="A166" s="35"/>
      <c r="B166" s="36"/>
      <c r="C166" s="199" t="s">
        <v>248</v>
      </c>
      <c r="D166" s="199" t="s">
        <v>143</v>
      </c>
      <c r="E166" s="200" t="s">
        <v>338</v>
      </c>
      <c r="F166" s="201" t="s">
        <v>339</v>
      </c>
      <c r="G166" s="202" t="s">
        <v>151</v>
      </c>
      <c r="H166" s="203">
        <v>1</v>
      </c>
      <c r="I166" s="204"/>
      <c r="J166" s="205">
        <f t="shared" si="0"/>
        <v>0</v>
      </c>
      <c r="K166" s="201" t="s">
        <v>161</v>
      </c>
      <c r="L166" s="206"/>
      <c r="M166" s="207" t="s">
        <v>19</v>
      </c>
      <c r="N166" s="208" t="s">
        <v>47</v>
      </c>
      <c r="O166" s="65"/>
      <c r="P166" s="195">
        <f t="shared" si="1"/>
        <v>0</v>
      </c>
      <c r="Q166" s="195">
        <v>0.23200000000000001</v>
      </c>
      <c r="R166" s="195">
        <f t="shared" si="2"/>
        <v>0.23200000000000001</v>
      </c>
      <c r="S166" s="195">
        <v>0</v>
      </c>
      <c r="T166" s="196">
        <f t="shared" si="3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197" t="s">
        <v>146</v>
      </c>
      <c r="AT166" s="197" t="s">
        <v>143</v>
      </c>
      <c r="AU166" s="197" t="s">
        <v>84</v>
      </c>
      <c r="AY166" s="18" t="s">
        <v>137</v>
      </c>
      <c r="BE166" s="198">
        <f t="shared" si="4"/>
        <v>0</v>
      </c>
      <c r="BF166" s="198">
        <f t="shared" si="5"/>
        <v>0</v>
      </c>
      <c r="BG166" s="198">
        <f t="shared" si="6"/>
        <v>0</v>
      </c>
      <c r="BH166" s="198">
        <f t="shared" si="7"/>
        <v>0</v>
      </c>
      <c r="BI166" s="198">
        <f t="shared" si="8"/>
        <v>0</v>
      </c>
      <c r="BJ166" s="18" t="s">
        <v>84</v>
      </c>
      <c r="BK166" s="198">
        <f t="shared" si="9"/>
        <v>0</v>
      </c>
      <c r="BL166" s="18" t="s">
        <v>142</v>
      </c>
      <c r="BM166" s="197" t="s">
        <v>340</v>
      </c>
    </row>
    <row r="167" spans="1:65" s="2" customFormat="1" ht="16.5" customHeight="1">
      <c r="A167" s="35"/>
      <c r="B167" s="36"/>
      <c r="C167" s="199" t="s">
        <v>341</v>
      </c>
      <c r="D167" s="199" t="s">
        <v>143</v>
      </c>
      <c r="E167" s="200" t="s">
        <v>342</v>
      </c>
      <c r="F167" s="201" t="s">
        <v>343</v>
      </c>
      <c r="G167" s="202" t="s">
        <v>151</v>
      </c>
      <c r="H167" s="203">
        <v>1</v>
      </c>
      <c r="I167" s="204"/>
      <c r="J167" s="205">
        <f t="shared" si="0"/>
        <v>0</v>
      </c>
      <c r="K167" s="201" t="s">
        <v>161</v>
      </c>
      <c r="L167" s="206"/>
      <c r="M167" s="207" t="s">
        <v>19</v>
      </c>
      <c r="N167" s="208" t="s">
        <v>47</v>
      </c>
      <c r="O167" s="65"/>
      <c r="P167" s="195">
        <f t="shared" si="1"/>
        <v>0</v>
      </c>
      <c r="Q167" s="195">
        <v>0.04</v>
      </c>
      <c r="R167" s="195">
        <f t="shared" si="2"/>
        <v>0.04</v>
      </c>
      <c r="S167" s="195">
        <v>0</v>
      </c>
      <c r="T167" s="196">
        <f t="shared" si="3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97" t="s">
        <v>146</v>
      </c>
      <c r="AT167" s="197" t="s">
        <v>143</v>
      </c>
      <c r="AU167" s="197" t="s">
        <v>84</v>
      </c>
      <c r="AY167" s="18" t="s">
        <v>137</v>
      </c>
      <c r="BE167" s="198">
        <f t="shared" si="4"/>
        <v>0</v>
      </c>
      <c r="BF167" s="198">
        <f t="shared" si="5"/>
        <v>0</v>
      </c>
      <c r="BG167" s="198">
        <f t="shared" si="6"/>
        <v>0</v>
      </c>
      <c r="BH167" s="198">
        <f t="shared" si="7"/>
        <v>0</v>
      </c>
      <c r="BI167" s="198">
        <f t="shared" si="8"/>
        <v>0</v>
      </c>
      <c r="BJ167" s="18" t="s">
        <v>84</v>
      </c>
      <c r="BK167" s="198">
        <f t="shared" si="9"/>
        <v>0</v>
      </c>
      <c r="BL167" s="18" t="s">
        <v>142</v>
      </c>
      <c r="BM167" s="197" t="s">
        <v>344</v>
      </c>
    </row>
    <row r="168" spans="1:65" s="2" customFormat="1" ht="16.5" customHeight="1">
      <c r="A168" s="35"/>
      <c r="B168" s="36"/>
      <c r="C168" s="199" t="s">
        <v>277</v>
      </c>
      <c r="D168" s="199" t="s">
        <v>143</v>
      </c>
      <c r="E168" s="200" t="s">
        <v>345</v>
      </c>
      <c r="F168" s="201" t="s">
        <v>346</v>
      </c>
      <c r="G168" s="202" t="s">
        <v>151</v>
      </c>
      <c r="H168" s="203">
        <v>1</v>
      </c>
      <c r="I168" s="204"/>
      <c r="J168" s="205">
        <f t="shared" si="0"/>
        <v>0</v>
      </c>
      <c r="K168" s="201" t="s">
        <v>161</v>
      </c>
      <c r="L168" s="206"/>
      <c r="M168" s="207" t="s">
        <v>19</v>
      </c>
      <c r="N168" s="208" t="s">
        <v>47</v>
      </c>
      <c r="O168" s="65"/>
      <c r="P168" s="195">
        <f t="shared" si="1"/>
        <v>0</v>
      </c>
      <c r="Q168" s="195">
        <v>0.04</v>
      </c>
      <c r="R168" s="195">
        <f t="shared" si="2"/>
        <v>0.04</v>
      </c>
      <c r="S168" s="195">
        <v>0</v>
      </c>
      <c r="T168" s="196">
        <f t="shared" si="3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97" t="s">
        <v>146</v>
      </c>
      <c r="AT168" s="197" t="s">
        <v>143</v>
      </c>
      <c r="AU168" s="197" t="s">
        <v>84</v>
      </c>
      <c r="AY168" s="18" t="s">
        <v>137</v>
      </c>
      <c r="BE168" s="198">
        <f t="shared" si="4"/>
        <v>0</v>
      </c>
      <c r="BF168" s="198">
        <f t="shared" si="5"/>
        <v>0</v>
      </c>
      <c r="BG168" s="198">
        <f t="shared" si="6"/>
        <v>0</v>
      </c>
      <c r="BH168" s="198">
        <f t="shared" si="7"/>
        <v>0</v>
      </c>
      <c r="BI168" s="198">
        <f t="shared" si="8"/>
        <v>0</v>
      </c>
      <c r="BJ168" s="18" t="s">
        <v>84</v>
      </c>
      <c r="BK168" s="198">
        <f t="shared" si="9"/>
        <v>0</v>
      </c>
      <c r="BL168" s="18" t="s">
        <v>142</v>
      </c>
      <c r="BM168" s="197" t="s">
        <v>347</v>
      </c>
    </row>
    <row r="169" spans="1:65" s="2" customFormat="1" ht="16.5" customHeight="1">
      <c r="A169" s="35"/>
      <c r="B169" s="36"/>
      <c r="C169" s="199" t="s">
        <v>348</v>
      </c>
      <c r="D169" s="199" t="s">
        <v>143</v>
      </c>
      <c r="E169" s="200" t="s">
        <v>349</v>
      </c>
      <c r="F169" s="201" t="s">
        <v>350</v>
      </c>
      <c r="G169" s="202" t="s">
        <v>151</v>
      </c>
      <c r="H169" s="203">
        <v>1</v>
      </c>
      <c r="I169" s="204"/>
      <c r="J169" s="205">
        <f t="shared" si="0"/>
        <v>0</v>
      </c>
      <c r="K169" s="201" t="s">
        <v>161</v>
      </c>
      <c r="L169" s="206"/>
      <c r="M169" s="207" t="s">
        <v>19</v>
      </c>
      <c r="N169" s="208" t="s">
        <v>47</v>
      </c>
      <c r="O169" s="65"/>
      <c r="P169" s="195">
        <f t="shared" si="1"/>
        <v>0</v>
      </c>
      <c r="Q169" s="195">
        <v>2.7E-2</v>
      </c>
      <c r="R169" s="195">
        <f t="shared" si="2"/>
        <v>2.7E-2</v>
      </c>
      <c r="S169" s="195">
        <v>0</v>
      </c>
      <c r="T169" s="196">
        <f t="shared" si="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97" t="s">
        <v>146</v>
      </c>
      <c r="AT169" s="197" t="s">
        <v>143</v>
      </c>
      <c r="AU169" s="197" t="s">
        <v>84</v>
      </c>
      <c r="AY169" s="18" t="s">
        <v>137</v>
      </c>
      <c r="BE169" s="198">
        <f t="shared" si="4"/>
        <v>0</v>
      </c>
      <c r="BF169" s="198">
        <f t="shared" si="5"/>
        <v>0</v>
      </c>
      <c r="BG169" s="198">
        <f t="shared" si="6"/>
        <v>0</v>
      </c>
      <c r="BH169" s="198">
        <f t="shared" si="7"/>
        <v>0</v>
      </c>
      <c r="BI169" s="198">
        <f t="shared" si="8"/>
        <v>0</v>
      </c>
      <c r="BJ169" s="18" t="s">
        <v>84</v>
      </c>
      <c r="BK169" s="198">
        <f t="shared" si="9"/>
        <v>0</v>
      </c>
      <c r="BL169" s="18" t="s">
        <v>142</v>
      </c>
      <c r="BM169" s="197" t="s">
        <v>351</v>
      </c>
    </row>
    <row r="170" spans="1:65" s="2" customFormat="1" ht="16.5" customHeight="1">
      <c r="A170" s="35"/>
      <c r="B170" s="36"/>
      <c r="C170" s="199" t="s">
        <v>285</v>
      </c>
      <c r="D170" s="199" t="s">
        <v>143</v>
      </c>
      <c r="E170" s="200" t="s">
        <v>352</v>
      </c>
      <c r="F170" s="201" t="s">
        <v>353</v>
      </c>
      <c r="G170" s="202" t="s">
        <v>151</v>
      </c>
      <c r="H170" s="203">
        <v>1</v>
      </c>
      <c r="I170" s="204"/>
      <c r="J170" s="205">
        <f t="shared" si="0"/>
        <v>0</v>
      </c>
      <c r="K170" s="201" t="s">
        <v>161</v>
      </c>
      <c r="L170" s="206"/>
      <c r="M170" s="207" t="s">
        <v>19</v>
      </c>
      <c r="N170" s="208" t="s">
        <v>47</v>
      </c>
      <c r="O170" s="65"/>
      <c r="P170" s="195">
        <f t="shared" si="1"/>
        <v>0</v>
      </c>
      <c r="Q170" s="195">
        <v>6.0999999999999999E-2</v>
      </c>
      <c r="R170" s="195">
        <f t="shared" si="2"/>
        <v>6.0999999999999999E-2</v>
      </c>
      <c r="S170" s="195">
        <v>0</v>
      </c>
      <c r="T170" s="196">
        <f t="shared" si="3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197" t="s">
        <v>146</v>
      </c>
      <c r="AT170" s="197" t="s">
        <v>143</v>
      </c>
      <c r="AU170" s="197" t="s">
        <v>84</v>
      </c>
      <c r="AY170" s="18" t="s">
        <v>137</v>
      </c>
      <c r="BE170" s="198">
        <f t="shared" si="4"/>
        <v>0</v>
      </c>
      <c r="BF170" s="198">
        <f t="shared" si="5"/>
        <v>0</v>
      </c>
      <c r="BG170" s="198">
        <f t="shared" si="6"/>
        <v>0</v>
      </c>
      <c r="BH170" s="198">
        <f t="shared" si="7"/>
        <v>0</v>
      </c>
      <c r="BI170" s="198">
        <f t="shared" si="8"/>
        <v>0</v>
      </c>
      <c r="BJ170" s="18" t="s">
        <v>84</v>
      </c>
      <c r="BK170" s="198">
        <f t="shared" si="9"/>
        <v>0</v>
      </c>
      <c r="BL170" s="18" t="s">
        <v>142</v>
      </c>
      <c r="BM170" s="197" t="s">
        <v>354</v>
      </c>
    </row>
    <row r="171" spans="1:65" s="2" customFormat="1" ht="16.5" customHeight="1">
      <c r="A171" s="35"/>
      <c r="B171" s="36"/>
      <c r="C171" s="199" t="s">
        <v>355</v>
      </c>
      <c r="D171" s="199" t="s">
        <v>143</v>
      </c>
      <c r="E171" s="200" t="s">
        <v>356</v>
      </c>
      <c r="F171" s="201" t="s">
        <v>357</v>
      </c>
      <c r="G171" s="202" t="s">
        <v>151</v>
      </c>
      <c r="H171" s="203">
        <v>1</v>
      </c>
      <c r="I171" s="204"/>
      <c r="J171" s="205">
        <f t="shared" si="0"/>
        <v>0</v>
      </c>
      <c r="K171" s="201" t="s">
        <v>161</v>
      </c>
      <c r="L171" s="206"/>
      <c r="M171" s="207" t="s">
        <v>19</v>
      </c>
      <c r="N171" s="208" t="s">
        <v>47</v>
      </c>
      <c r="O171" s="65"/>
      <c r="P171" s="195">
        <f t="shared" si="1"/>
        <v>0</v>
      </c>
      <c r="Q171" s="195">
        <v>4.0000000000000001E-3</v>
      </c>
      <c r="R171" s="195">
        <f t="shared" si="2"/>
        <v>4.0000000000000001E-3</v>
      </c>
      <c r="S171" s="195">
        <v>0</v>
      </c>
      <c r="T171" s="196">
        <f t="shared" si="3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197" t="s">
        <v>146</v>
      </c>
      <c r="AT171" s="197" t="s">
        <v>143</v>
      </c>
      <c r="AU171" s="197" t="s">
        <v>84</v>
      </c>
      <c r="AY171" s="18" t="s">
        <v>137</v>
      </c>
      <c r="BE171" s="198">
        <f t="shared" si="4"/>
        <v>0</v>
      </c>
      <c r="BF171" s="198">
        <f t="shared" si="5"/>
        <v>0</v>
      </c>
      <c r="BG171" s="198">
        <f t="shared" si="6"/>
        <v>0</v>
      </c>
      <c r="BH171" s="198">
        <f t="shared" si="7"/>
        <v>0</v>
      </c>
      <c r="BI171" s="198">
        <f t="shared" si="8"/>
        <v>0</v>
      </c>
      <c r="BJ171" s="18" t="s">
        <v>84</v>
      </c>
      <c r="BK171" s="198">
        <f t="shared" si="9"/>
        <v>0</v>
      </c>
      <c r="BL171" s="18" t="s">
        <v>142</v>
      </c>
      <c r="BM171" s="197" t="s">
        <v>358</v>
      </c>
    </row>
    <row r="172" spans="1:65" s="12" customFormat="1" ht="25.95" customHeight="1">
      <c r="B172" s="172"/>
      <c r="C172" s="173"/>
      <c r="D172" s="174" t="s">
        <v>75</v>
      </c>
      <c r="E172" s="175" t="s">
        <v>359</v>
      </c>
      <c r="F172" s="175" t="s">
        <v>360</v>
      </c>
      <c r="G172" s="173"/>
      <c r="H172" s="173"/>
      <c r="I172" s="176"/>
      <c r="J172" s="177">
        <f>BK172</f>
        <v>0</v>
      </c>
      <c r="K172" s="173"/>
      <c r="L172" s="178"/>
      <c r="M172" s="179"/>
      <c r="N172" s="180"/>
      <c r="O172" s="180"/>
      <c r="P172" s="181">
        <f>SUM(P173:P202)</f>
        <v>0</v>
      </c>
      <c r="Q172" s="180"/>
      <c r="R172" s="181">
        <f>SUM(R173:R202)</f>
        <v>96.072909999999993</v>
      </c>
      <c r="S172" s="180"/>
      <c r="T172" s="182">
        <f>SUM(T173:T202)</f>
        <v>36.832000000000001</v>
      </c>
      <c r="AR172" s="183" t="s">
        <v>84</v>
      </c>
      <c r="AT172" s="184" t="s">
        <v>75</v>
      </c>
      <c r="AU172" s="184" t="s">
        <v>76</v>
      </c>
      <c r="AY172" s="183" t="s">
        <v>137</v>
      </c>
      <c r="BK172" s="185">
        <f>SUM(BK173:BK202)</f>
        <v>0</v>
      </c>
    </row>
    <row r="173" spans="1:65" s="2" customFormat="1" ht="16.5" customHeight="1">
      <c r="A173" s="35"/>
      <c r="B173" s="36"/>
      <c r="C173" s="186" t="s">
        <v>288</v>
      </c>
      <c r="D173" s="186" t="s">
        <v>138</v>
      </c>
      <c r="E173" s="187" t="s">
        <v>361</v>
      </c>
      <c r="F173" s="188" t="s">
        <v>362</v>
      </c>
      <c r="G173" s="189" t="s">
        <v>151</v>
      </c>
      <c r="H173" s="190">
        <v>1</v>
      </c>
      <c r="I173" s="191"/>
      <c r="J173" s="192">
        <f>ROUND(I173*H173,2)</f>
        <v>0</v>
      </c>
      <c r="K173" s="188" t="s">
        <v>161</v>
      </c>
      <c r="L173" s="40"/>
      <c r="M173" s="193" t="s">
        <v>19</v>
      </c>
      <c r="N173" s="194" t="s">
        <v>47</v>
      </c>
      <c r="O173" s="65"/>
      <c r="P173" s="195">
        <f>O173*H173</f>
        <v>0</v>
      </c>
      <c r="Q173" s="195">
        <v>6.9999999999999999E-4</v>
      </c>
      <c r="R173" s="195">
        <f>Q173*H173</f>
        <v>6.9999999999999999E-4</v>
      </c>
      <c r="S173" s="195">
        <v>0</v>
      </c>
      <c r="T173" s="196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97" t="s">
        <v>142</v>
      </c>
      <c r="AT173" s="197" t="s">
        <v>138</v>
      </c>
      <c r="AU173" s="197" t="s">
        <v>84</v>
      </c>
      <c r="AY173" s="18" t="s">
        <v>137</v>
      </c>
      <c r="BE173" s="198">
        <f>IF(N173="základní",J173,0)</f>
        <v>0</v>
      </c>
      <c r="BF173" s="198">
        <f>IF(N173="snížená",J173,0)</f>
        <v>0</v>
      </c>
      <c r="BG173" s="198">
        <f>IF(N173="zákl. přenesená",J173,0)</f>
        <v>0</v>
      </c>
      <c r="BH173" s="198">
        <f>IF(N173="sníž. přenesená",J173,0)</f>
        <v>0</v>
      </c>
      <c r="BI173" s="198">
        <f>IF(N173="nulová",J173,0)</f>
        <v>0</v>
      </c>
      <c r="BJ173" s="18" t="s">
        <v>84</v>
      </c>
      <c r="BK173" s="198">
        <f>ROUND(I173*H173,2)</f>
        <v>0</v>
      </c>
      <c r="BL173" s="18" t="s">
        <v>142</v>
      </c>
      <c r="BM173" s="197" t="s">
        <v>363</v>
      </c>
    </row>
    <row r="174" spans="1:65" s="2" customFormat="1" ht="16.5" customHeight="1">
      <c r="A174" s="35"/>
      <c r="B174" s="36"/>
      <c r="C174" s="186" t="s">
        <v>364</v>
      </c>
      <c r="D174" s="186" t="s">
        <v>138</v>
      </c>
      <c r="E174" s="187" t="s">
        <v>365</v>
      </c>
      <c r="F174" s="188" t="s">
        <v>366</v>
      </c>
      <c r="G174" s="189" t="s">
        <v>151</v>
      </c>
      <c r="H174" s="190">
        <v>1</v>
      </c>
      <c r="I174" s="191"/>
      <c r="J174" s="192">
        <f>ROUND(I174*H174,2)</f>
        <v>0</v>
      </c>
      <c r="K174" s="188" t="s">
        <v>19</v>
      </c>
      <c r="L174" s="40"/>
      <c r="M174" s="193" t="s">
        <v>19</v>
      </c>
      <c r="N174" s="194" t="s">
        <v>47</v>
      </c>
      <c r="O174" s="65"/>
      <c r="P174" s="195">
        <f>O174*H174</f>
        <v>0</v>
      </c>
      <c r="Q174" s="195">
        <v>0</v>
      </c>
      <c r="R174" s="195">
        <f>Q174*H174</f>
        <v>0</v>
      </c>
      <c r="S174" s="195">
        <v>0</v>
      </c>
      <c r="T174" s="196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97" t="s">
        <v>142</v>
      </c>
      <c r="AT174" s="197" t="s">
        <v>138</v>
      </c>
      <c r="AU174" s="197" t="s">
        <v>84</v>
      </c>
      <c r="AY174" s="18" t="s">
        <v>137</v>
      </c>
      <c r="BE174" s="198">
        <f>IF(N174="základní",J174,0)</f>
        <v>0</v>
      </c>
      <c r="BF174" s="198">
        <f>IF(N174="snížená",J174,0)</f>
        <v>0</v>
      </c>
      <c r="BG174" s="198">
        <f>IF(N174="zákl. přenesená",J174,0)</f>
        <v>0</v>
      </c>
      <c r="BH174" s="198">
        <f>IF(N174="sníž. přenesená",J174,0)</f>
        <v>0</v>
      </c>
      <c r="BI174" s="198">
        <f>IF(N174="nulová",J174,0)</f>
        <v>0</v>
      </c>
      <c r="BJ174" s="18" t="s">
        <v>84</v>
      </c>
      <c r="BK174" s="198">
        <f>ROUND(I174*H174,2)</f>
        <v>0</v>
      </c>
      <c r="BL174" s="18" t="s">
        <v>142</v>
      </c>
      <c r="BM174" s="197" t="s">
        <v>367</v>
      </c>
    </row>
    <row r="175" spans="1:65" s="2" customFormat="1" ht="16.5" customHeight="1">
      <c r="A175" s="35"/>
      <c r="B175" s="36"/>
      <c r="C175" s="186" t="s">
        <v>294</v>
      </c>
      <c r="D175" s="186" t="s">
        <v>138</v>
      </c>
      <c r="E175" s="187" t="s">
        <v>368</v>
      </c>
      <c r="F175" s="188" t="s">
        <v>369</v>
      </c>
      <c r="G175" s="189" t="s">
        <v>151</v>
      </c>
      <c r="H175" s="190">
        <v>1</v>
      </c>
      <c r="I175" s="191"/>
      <c r="J175" s="192">
        <f>ROUND(I175*H175,2)</f>
        <v>0</v>
      </c>
      <c r="K175" s="188" t="s">
        <v>161</v>
      </c>
      <c r="L175" s="40"/>
      <c r="M175" s="193" t="s">
        <v>19</v>
      </c>
      <c r="N175" s="194" t="s">
        <v>47</v>
      </c>
      <c r="O175" s="65"/>
      <c r="P175" s="195">
        <f>O175*H175</f>
        <v>0</v>
      </c>
      <c r="Q175" s="195">
        <v>0.11241</v>
      </c>
      <c r="R175" s="195">
        <f>Q175*H175</f>
        <v>0.11241</v>
      </c>
      <c r="S175" s="195">
        <v>0</v>
      </c>
      <c r="T175" s="196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197" t="s">
        <v>142</v>
      </c>
      <c r="AT175" s="197" t="s">
        <v>138</v>
      </c>
      <c r="AU175" s="197" t="s">
        <v>84</v>
      </c>
      <c r="AY175" s="18" t="s">
        <v>137</v>
      </c>
      <c r="BE175" s="198">
        <f>IF(N175="základní",J175,0)</f>
        <v>0</v>
      </c>
      <c r="BF175" s="198">
        <f>IF(N175="snížená",J175,0)</f>
        <v>0</v>
      </c>
      <c r="BG175" s="198">
        <f>IF(N175="zákl. přenesená",J175,0)</f>
        <v>0</v>
      </c>
      <c r="BH175" s="198">
        <f>IF(N175="sníž. přenesená",J175,0)</f>
        <v>0</v>
      </c>
      <c r="BI175" s="198">
        <f>IF(N175="nulová",J175,0)</f>
        <v>0</v>
      </c>
      <c r="BJ175" s="18" t="s">
        <v>84</v>
      </c>
      <c r="BK175" s="198">
        <f>ROUND(I175*H175,2)</f>
        <v>0</v>
      </c>
      <c r="BL175" s="18" t="s">
        <v>142</v>
      </c>
      <c r="BM175" s="197" t="s">
        <v>370</v>
      </c>
    </row>
    <row r="176" spans="1:65" s="2" customFormat="1" ht="16.5" customHeight="1">
      <c r="A176" s="35"/>
      <c r="B176" s="36"/>
      <c r="C176" s="199" t="s">
        <v>371</v>
      </c>
      <c r="D176" s="199" t="s">
        <v>143</v>
      </c>
      <c r="E176" s="200" t="s">
        <v>372</v>
      </c>
      <c r="F176" s="201" t="s">
        <v>373</v>
      </c>
      <c r="G176" s="202" t="s">
        <v>151</v>
      </c>
      <c r="H176" s="203">
        <v>1</v>
      </c>
      <c r="I176" s="204"/>
      <c r="J176" s="205">
        <f>ROUND(I176*H176,2)</f>
        <v>0</v>
      </c>
      <c r="K176" s="201" t="s">
        <v>161</v>
      </c>
      <c r="L176" s="206"/>
      <c r="M176" s="207" t="s">
        <v>19</v>
      </c>
      <c r="N176" s="208" t="s">
        <v>47</v>
      </c>
      <c r="O176" s="65"/>
      <c r="P176" s="195">
        <f>O176*H176</f>
        <v>0</v>
      </c>
      <c r="Q176" s="195">
        <v>6.1000000000000004E-3</v>
      </c>
      <c r="R176" s="195">
        <f>Q176*H176</f>
        <v>6.1000000000000004E-3</v>
      </c>
      <c r="S176" s="195">
        <v>0</v>
      </c>
      <c r="T176" s="196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197" t="s">
        <v>146</v>
      </c>
      <c r="AT176" s="197" t="s">
        <v>143</v>
      </c>
      <c r="AU176" s="197" t="s">
        <v>84</v>
      </c>
      <c r="AY176" s="18" t="s">
        <v>137</v>
      </c>
      <c r="BE176" s="198">
        <f>IF(N176="základní",J176,0)</f>
        <v>0</v>
      </c>
      <c r="BF176" s="198">
        <f>IF(N176="snížená",J176,0)</f>
        <v>0</v>
      </c>
      <c r="BG176" s="198">
        <f>IF(N176="zákl. přenesená",J176,0)</f>
        <v>0</v>
      </c>
      <c r="BH176" s="198">
        <f>IF(N176="sníž. přenesená",J176,0)</f>
        <v>0</v>
      </c>
      <c r="BI176" s="198">
        <f>IF(N176="nulová",J176,0)</f>
        <v>0</v>
      </c>
      <c r="BJ176" s="18" t="s">
        <v>84</v>
      </c>
      <c r="BK176" s="198">
        <f>ROUND(I176*H176,2)</f>
        <v>0</v>
      </c>
      <c r="BL176" s="18" t="s">
        <v>142</v>
      </c>
      <c r="BM176" s="197" t="s">
        <v>374</v>
      </c>
    </row>
    <row r="177" spans="1:65" s="2" customFormat="1" ht="21.75" customHeight="1">
      <c r="A177" s="35"/>
      <c r="B177" s="36"/>
      <c r="C177" s="186" t="s">
        <v>300</v>
      </c>
      <c r="D177" s="186" t="s">
        <v>138</v>
      </c>
      <c r="E177" s="187" t="s">
        <v>375</v>
      </c>
      <c r="F177" s="188" t="s">
        <v>376</v>
      </c>
      <c r="G177" s="189" t="s">
        <v>151</v>
      </c>
      <c r="H177" s="190">
        <v>1</v>
      </c>
      <c r="I177" s="191"/>
      <c r="J177" s="192">
        <f>ROUND(I177*H177,2)</f>
        <v>0</v>
      </c>
      <c r="K177" s="188" t="s">
        <v>161</v>
      </c>
      <c r="L177" s="40"/>
      <c r="M177" s="193" t="s">
        <v>19</v>
      </c>
      <c r="N177" s="194" t="s">
        <v>47</v>
      </c>
      <c r="O177" s="65"/>
      <c r="P177" s="195">
        <f>O177*H177</f>
        <v>0</v>
      </c>
      <c r="Q177" s="195">
        <v>0</v>
      </c>
      <c r="R177" s="195">
        <f>Q177*H177</f>
        <v>0</v>
      </c>
      <c r="S177" s="195">
        <v>8.2000000000000003E-2</v>
      </c>
      <c r="T177" s="196">
        <f>S177*H177</f>
        <v>8.2000000000000003E-2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97" t="s">
        <v>142</v>
      </c>
      <c r="AT177" s="197" t="s">
        <v>138</v>
      </c>
      <c r="AU177" s="197" t="s">
        <v>84</v>
      </c>
      <c r="AY177" s="18" t="s">
        <v>137</v>
      </c>
      <c r="BE177" s="198">
        <f>IF(N177="základní",J177,0)</f>
        <v>0</v>
      </c>
      <c r="BF177" s="198">
        <f>IF(N177="snížená",J177,0)</f>
        <v>0</v>
      </c>
      <c r="BG177" s="198">
        <f>IF(N177="zákl. přenesená",J177,0)</f>
        <v>0</v>
      </c>
      <c r="BH177" s="198">
        <f>IF(N177="sníž. přenesená",J177,0)</f>
        <v>0</v>
      </c>
      <c r="BI177" s="198">
        <f>IF(N177="nulová",J177,0)</f>
        <v>0</v>
      </c>
      <c r="BJ177" s="18" t="s">
        <v>84</v>
      </c>
      <c r="BK177" s="198">
        <f>ROUND(I177*H177,2)</f>
        <v>0</v>
      </c>
      <c r="BL177" s="18" t="s">
        <v>142</v>
      </c>
      <c r="BM177" s="197" t="s">
        <v>377</v>
      </c>
    </row>
    <row r="178" spans="1:65" s="15" customFormat="1" ht="10.199999999999999">
      <c r="B178" s="234"/>
      <c r="C178" s="235"/>
      <c r="D178" s="213" t="s">
        <v>164</v>
      </c>
      <c r="E178" s="236" t="s">
        <v>19</v>
      </c>
      <c r="F178" s="237" t="s">
        <v>378</v>
      </c>
      <c r="G178" s="235"/>
      <c r="H178" s="236" t="s">
        <v>19</v>
      </c>
      <c r="I178" s="238"/>
      <c r="J178" s="235"/>
      <c r="K178" s="235"/>
      <c r="L178" s="239"/>
      <c r="M178" s="240"/>
      <c r="N178" s="241"/>
      <c r="O178" s="241"/>
      <c r="P178" s="241"/>
      <c r="Q178" s="241"/>
      <c r="R178" s="241"/>
      <c r="S178" s="241"/>
      <c r="T178" s="242"/>
      <c r="AT178" s="243" t="s">
        <v>164</v>
      </c>
      <c r="AU178" s="243" t="s">
        <v>84</v>
      </c>
      <c r="AV178" s="15" t="s">
        <v>84</v>
      </c>
      <c r="AW178" s="15" t="s">
        <v>37</v>
      </c>
      <c r="AX178" s="15" t="s">
        <v>76</v>
      </c>
      <c r="AY178" s="243" t="s">
        <v>137</v>
      </c>
    </row>
    <row r="179" spans="1:65" s="13" customFormat="1" ht="10.199999999999999">
      <c r="B179" s="211"/>
      <c r="C179" s="212"/>
      <c r="D179" s="213" t="s">
        <v>164</v>
      </c>
      <c r="E179" s="214" t="s">
        <v>19</v>
      </c>
      <c r="F179" s="215" t="s">
        <v>84</v>
      </c>
      <c r="G179" s="212"/>
      <c r="H179" s="216">
        <v>1</v>
      </c>
      <c r="I179" s="217"/>
      <c r="J179" s="212"/>
      <c r="K179" s="212"/>
      <c r="L179" s="218"/>
      <c r="M179" s="219"/>
      <c r="N179" s="220"/>
      <c r="O179" s="220"/>
      <c r="P179" s="220"/>
      <c r="Q179" s="220"/>
      <c r="R179" s="220"/>
      <c r="S179" s="220"/>
      <c r="T179" s="221"/>
      <c r="AT179" s="222" t="s">
        <v>164</v>
      </c>
      <c r="AU179" s="222" t="s">
        <v>84</v>
      </c>
      <c r="AV179" s="13" t="s">
        <v>86</v>
      </c>
      <c r="AW179" s="13" t="s">
        <v>37</v>
      </c>
      <c r="AX179" s="13" t="s">
        <v>76</v>
      </c>
      <c r="AY179" s="222" t="s">
        <v>137</v>
      </c>
    </row>
    <row r="180" spans="1:65" s="15" customFormat="1" ht="10.199999999999999">
      <c r="B180" s="234"/>
      <c r="C180" s="235"/>
      <c r="D180" s="213" t="s">
        <v>164</v>
      </c>
      <c r="E180" s="236" t="s">
        <v>19</v>
      </c>
      <c r="F180" s="237" t="s">
        <v>379</v>
      </c>
      <c r="G180" s="235"/>
      <c r="H180" s="236" t="s">
        <v>19</v>
      </c>
      <c r="I180" s="238"/>
      <c r="J180" s="235"/>
      <c r="K180" s="235"/>
      <c r="L180" s="239"/>
      <c r="M180" s="240"/>
      <c r="N180" s="241"/>
      <c r="O180" s="241"/>
      <c r="P180" s="241"/>
      <c r="Q180" s="241"/>
      <c r="R180" s="241"/>
      <c r="S180" s="241"/>
      <c r="T180" s="242"/>
      <c r="AT180" s="243" t="s">
        <v>164</v>
      </c>
      <c r="AU180" s="243" t="s">
        <v>84</v>
      </c>
      <c r="AV180" s="15" t="s">
        <v>84</v>
      </c>
      <c r="AW180" s="15" t="s">
        <v>37</v>
      </c>
      <c r="AX180" s="15" t="s">
        <v>76</v>
      </c>
      <c r="AY180" s="243" t="s">
        <v>137</v>
      </c>
    </row>
    <row r="181" spans="1:65" s="14" customFormat="1" ht="10.199999999999999">
      <c r="B181" s="223"/>
      <c r="C181" s="224"/>
      <c r="D181" s="213" t="s">
        <v>164</v>
      </c>
      <c r="E181" s="225" t="s">
        <v>19</v>
      </c>
      <c r="F181" s="226" t="s">
        <v>166</v>
      </c>
      <c r="G181" s="224"/>
      <c r="H181" s="227">
        <v>1</v>
      </c>
      <c r="I181" s="228"/>
      <c r="J181" s="224"/>
      <c r="K181" s="224"/>
      <c r="L181" s="229"/>
      <c r="M181" s="230"/>
      <c r="N181" s="231"/>
      <c r="O181" s="231"/>
      <c r="P181" s="231"/>
      <c r="Q181" s="231"/>
      <c r="R181" s="231"/>
      <c r="S181" s="231"/>
      <c r="T181" s="232"/>
      <c r="AT181" s="233" t="s">
        <v>164</v>
      </c>
      <c r="AU181" s="233" t="s">
        <v>84</v>
      </c>
      <c r="AV181" s="14" t="s">
        <v>142</v>
      </c>
      <c r="AW181" s="14" t="s">
        <v>37</v>
      </c>
      <c r="AX181" s="14" t="s">
        <v>84</v>
      </c>
      <c r="AY181" s="233" t="s">
        <v>137</v>
      </c>
    </row>
    <row r="182" spans="1:65" s="2" customFormat="1" ht="21.75" customHeight="1">
      <c r="A182" s="35"/>
      <c r="B182" s="36"/>
      <c r="C182" s="186" t="s">
        <v>380</v>
      </c>
      <c r="D182" s="186" t="s">
        <v>138</v>
      </c>
      <c r="E182" s="187" t="s">
        <v>381</v>
      </c>
      <c r="F182" s="188" t="s">
        <v>382</v>
      </c>
      <c r="G182" s="189" t="s">
        <v>237</v>
      </c>
      <c r="H182" s="190">
        <v>87</v>
      </c>
      <c r="I182" s="191"/>
      <c r="J182" s="192">
        <f>ROUND(I182*H182,2)</f>
        <v>0</v>
      </c>
      <c r="K182" s="188" t="s">
        <v>161</v>
      </c>
      <c r="L182" s="40"/>
      <c r="M182" s="193" t="s">
        <v>19</v>
      </c>
      <c r="N182" s="194" t="s">
        <v>47</v>
      </c>
      <c r="O182" s="65"/>
      <c r="P182" s="195">
        <f>O182*H182</f>
        <v>0</v>
      </c>
      <c r="Q182" s="195">
        <v>0.1295</v>
      </c>
      <c r="R182" s="195">
        <f>Q182*H182</f>
        <v>11.266500000000001</v>
      </c>
      <c r="S182" s="195">
        <v>0</v>
      </c>
      <c r="T182" s="196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197" t="s">
        <v>142</v>
      </c>
      <c r="AT182" s="197" t="s">
        <v>138</v>
      </c>
      <c r="AU182" s="197" t="s">
        <v>84</v>
      </c>
      <c r="AY182" s="18" t="s">
        <v>137</v>
      </c>
      <c r="BE182" s="198">
        <f>IF(N182="základní",J182,0)</f>
        <v>0</v>
      </c>
      <c r="BF182" s="198">
        <f>IF(N182="snížená",J182,0)</f>
        <v>0</v>
      </c>
      <c r="BG182" s="198">
        <f>IF(N182="zákl. přenesená",J182,0)</f>
        <v>0</v>
      </c>
      <c r="BH182" s="198">
        <f>IF(N182="sníž. přenesená",J182,0)</f>
        <v>0</v>
      </c>
      <c r="BI182" s="198">
        <f>IF(N182="nulová",J182,0)</f>
        <v>0</v>
      </c>
      <c r="BJ182" s="18" t="s">
        <v>84</v>
      </c>
      <c r="BK182" s="198">
        <f>ROUND(I182*H182,2)</f>
        <v>0</v>
      </c>
      <c r="BL182" s="18" t="s">
        <v>142</v>
      </c>
      <c r="BM182" s="197" t="s">
        <v>383</v>
      </c>
    </row>
    <row r="183" spans="1:65" s="2" customFormat="1" ht="16.5" customHeight="1">
      <c r="A183" s="35"/>
      <c r="B183" s="36"/>
      <c r="C183" s="199" t="s">
        <v>304</v>
      </c>
      <c r="D183" s="199" t="s">
        <v>143</v>
      </c>
      <c r="E183" s="200" t="s">
        <v>384</v>
      </c>
      <c r="F183" s="201" t="s">
        <v>385</v>
      </c>
      <c r="G183" s="202" t="s">
        <v>237</v>
      </c>
      <c r="H183" s="203">
        <v>87</v>
      </c>
      <c r="I183" s="204"/>
      <c r="J183" s="205">
        <f>ROUND(I183*H183,2)</f>
        <v>0</v>
      </c>
      <c r="K183" s="201" t="s">
        <v>161</v>
      </c>
      <c r="L183" s="206"/>
      <c r="M183" s="207" t="s">
        <v>19</v>
      </c>
      <c r="N183" s="208" t="s">
        <v>47</v>
      </c>
      <c r="O183" s="65"/>
      <c r="P183" s="195">
        <f>O183*H183</f>
        <v>0</v>
      </c>
      <c r="Q183" s="195">
        <v>5.5E-2</v>
      </c>
      <c r="R183" s="195">
        <f>Q183*H183</f>
        <v>4.7850000000000001</v>
      </c>
      <c r="S183" s="195">
        <v>0</v>
      </c>
      <c r="T183" s="196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197" t="s">
        <v>146</v>
      </c>
      <c r="AT183" s="197" t="s">
        <v>143</v>
      </c>
      <c r="AU183" s="197" t="s">
        <v>84</v>
      </c>
      <c r="AY183" s="18" t="s">
        <v>137</v>
      </c>
      <c r="BE183" s="198">
        <f>IF(N183="základní",J183,0)</f>
        <v>0</v>
      </c>
      <c r="BF183" s="198">
        <f>IF(N183="snížená",J183,0)</f>
        <v>0</v>
      </c>
      <c r="BG183" s="198">
        <f>IF(N183="zákl. přenesená",J183,0)</f>
        <v>0</v>
      </c>
      <c r="BH183" s="198">
        <f>IF(N183="sníž. přenesená",J183,0)</f>
        <v>0</v>
      </c>
      <c r="BI183" s="198">
        <f>IF(N183="nulová",J183,0)</f>
        <v>0</v>
      </c>
      <c r="BJ183" s="18" t="s">
        <v>84</v>
      </c>
      <c r="BK183" s="198">
        <f>ROUND(I183*H183,2)</f>
        <v>0</v>
      </c>
      <c r="BL183" s="18" t="s">
        <v>142</v>
      </c>
      <c r="BM183" s="197" t="s">
        <v>386</v>
      </c>
    </row>
    <row r="184" spans="1:65" s="2" customFormat="1" ht="21.75" customHeight="1">
      <c r="A184" s="35"/>
      <c r="B184" s="36"/>
      <c r="C184" s="186" t="s">
        <v>387</v>
      </c>
      <c r="D184" s="186" t="s">
        <v>138</v>
      </c>
      <c r="E184" s="187" t="s">
        <v>388</v>
      </c>
      <c r="F184" s="188" t="s">
        <v>389</v>
      </c>
      <c r="G184" s="189" t="s">
        <v>237</v>
      </c>
      <c r="H184" s="190">
        <v>127</v>
      </c>
      <c r="I184" s="191"/>
      <c r="J184" s="192">
        <f>ROUND(I184*H184,2)</f>
        <v>0</v>
      </c>
      <c r="K184" s="188" t="s">
        <v>161</v>
      </c>
      <c r="L184" s="40"/>
      <c r="M184" s="193" t="s">
        <v>19</v>
      </c>
      <c r="N184" s="194" t="s">
        <v>47</v>
      </c>
      <c r="O184" s="65"/>
      <c r="P184" s="195">
        <f>O184*H184</f>
        <v>0</v>
      </c>
      <c r="Q184" s="195">
        <v>0.14066999999999999</v>
      </c>
      <c r="R184" s="195">
        <f>Q184*H184</f>
        <v>17.865089999999999</v>
      </c>
      <c r="S184" s="195">
        <v>0</v>
      </c>
      <c r="T184" s="196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197" t="s">
        <v>142</v>
      </c>
      <c r="AT184" s="197" t="s">
        <v>138</v>
      </c>
      <c r="AU184" s="197" t="s">
        <v>84</v>
      </c>
      <c r="AY184" s="18" t="s">
        <v>137</v>
      </c>
      <c r="BE184" s="198">
        <f>IF(N184="základní",J184,0)</f>
        <v>0</v>
      </c>
      <c r="BF184" s="198">
        <f>IF(N184="snížená",J184,0)</f>
        <v>0</v>
      </c>
      <c r="BG184" s="198">
        <f>IF(N184="zákl. přenesená",J184,0)</f>
        <v>0</v>
      </c>
      <c r="BH184" s="198">
        <f>IF(N184="sníž. přenesená",J184,0)</f>
        <v>0</v>
      </c>
      <c r="BI184" s="198">
        <f>IF(N184="nulová",J184,0)</f>
        <v>0</v>
      </c>
      <c r="BJ184" s="18" t="s">
        <v>84</v>
      </c>
      <c r="BK184" s="198">
        <f>ROUND(I184*H184,2)</f>
        <v>0</v>
      </c>
      <c r="BL184" s="18" t="s">
        <v>142</v>
      </c>
      <c r="BM184" s="197" t="s">
        <v>390</v>
      </c>
    </row>
    <row r="185" spans="1:65" s="15" customFormat="1" ht="10.199999999999999">
      <c r="B185" s="234"/>
      <c r="C185" s="235"/>
      <c r="D185" s="213" t="s">
        <v>164</v>
      </c>
      <c r="E185" s="236" t="s">
        <v>19</v>
      </c>
      <c r="F185" s="237" t="s">
        <v>391</v>
      </c>
      <c r="G185" s="235"/>
      <c r="H185" s="236" t="s">
        <v>19</v>
      </c>
      <c r="I185" s="238"/>
      <c r="J185" s="235"/>
      <c r="K185" s="235"/>
      <c r="L185" s="239"/>
      <c r="M185" s="240"/>
      <c r="N185" s="241"/>
      <c r="O185" s="241"/>
      <c r="P185" s="241"/>
      <c r="Q185" s="241"/>
      <c r="R185" s="241"/>
      <c r="S185" s="241"/>
      <c r="T185" s="242"/>
      <c r="AT185" s="243" t="s">
        <v>164</v>
      </c>
      <c r="AU185" s="243" t="s">
        <v>84</v>
      </c>
      <c r="AV185" s="15" t="s">
        <v>84</v>
      </c>
      <c r="AW185" s="15" t="s">
        <v>37</v>
      </c>
      <c r="AX185" s="15" t="s">
        <v>76</v>
      </c>
      <c r="AY185" s="243" t="s">
        <v>137</v>
      </c>
    </row>
    <row r="186" spans="1:65" s="13" customFormat="1" ht="10.199999999999999">
      <c r="B186" s="211"/>
      <c r="C186" s="212"/>
      <c r="D186" s="213" t="s">
        <v>164</v>
      </c>
      <c r="E186" s="214" t="s">
        <v>19</v>
      </c>
      <c r="F186" s="215" t="s">
        <v>392</v>
      </c>
      <c r="G186" s="212"/>
      <c r="H186" s="216">
        <v>127</v>
      </c>
      <c r="I186" s="217"/>
      <c r="J186" s="212"/>
      <c r="K186" s="212"/>
      <c r="L186" s="218"/>
      <c r="M186" s="219"/>
      <c r="N186" s="220"/>
      <c r="O186" s="220"/>
      <c r="P186" s="220"/>
      <c r="Q186" s="220"/>
      <c r="R186" s="220"/>
      <c r="S186" s="220"/>
      <c r="T186" s="221"/>
      <c r="AT186" s="222" t="s">
        <v>164</v>
      </c>
      <c r="AU186" s="222" t="s">
        <v>84</v>
      </c>
      <c r="AV186" s="13" t="s">
        <v>86</v>
      </c>
      <c r="AW186" s="13" t="s">
        <v>37</v>
      </c>
      <c r="AX186" s="13" t="s">
        <v>76</v>
      </c>
      <c r="AY186" s="222" t="s">
        <v>137</v>
      </c>
    </row>
    <row r="187" spans="1:65" s="15" customFormat="1" ht="10.199999999999999">
      <c r="B187" s="234"/>
      <c r="C187" s="235"/>
      <c r="D187" s="213" t="s">
        <v>164</v>
      </c>
      <c r="E187" s="236" t="s">
        <v>19</v>
      </c>
      <c r="F187" s="237" t="s">
        <v>234</v>
      </c>
      <c r="G187" s="235"/>
      <c r="H187" s="236" t="s">
        <v>19</v>
      </c>
      <c r="I187" s="238"/>
      <c r="J187" s="235"/>
      <c r="K187" s="235"/>
      <c r="L187" s="239"/>
      <c r="M187" s="240"/>
      <c r="N187" s="241"/>
      <c r="O187" s="241"/>
      <c r="P187" s="241"/>
      <c r="Q187" s="241"/>
      <c r="R187" s="241"/>
      <c r="S187" s="241"/>
      <c r="T187" s="242"/>
      <c r="AT187" s="243" t="s">
        <v>164</v>
      </c>
      <c r="AU187" s="243" t="s">
        <v>84</v>
      </c>
      <c r="AV187" s="15" t="s">
        <v>84</v>
      </c>
      <c r="AW187" s="15" t="s">
        <v>37</v>
      </c>
      <c r="AX187" s="15" t="s">
        <v>76</v>
      </c>
      <c r="AY187" s="243" t="s">
        <v>137</v>
      </c>
    </row>
    <row r="188" spans="1:65" s="14" customFormat="1" ht="10.199999999999999">
      <c r="B188" s="223"/>
      <c r="C188" s="224"/>
      <c r="D188" s="213" t="s">
        <v>164</v>
      </c>
      <c r="E188" s="225" t="s">
        <v>19</v>
      </c>
      <c r="F188" s="226" t="s">
        <v>166</v>
      </c>
      <c r="G188" s="224"/>
      <c r="H188" s="227">
        <v>127</v>
      </c>
      <c r="I188" s="228"/>
      <c r="J188" s="224"/>
      <c r="K188" s="224"/>
      <c r="L188" s="229"/>
      <c r="M188" s="230"/>
      <c r="N188" s="231"/>
      <c r="O188" s="231"/>
      <c r="P188" s="231"/>
      <c r="Q188" s="231"/>
      <c r="R188" s="231"/>
      <c r="S188" s="231"/>
      <c r="T188" s="232"/>
      <c r="AT188" s="233" t="s">
        <v>164</v>
      </c>
      <c r="AU188" s="233" t="s">
        <v>84</v>
      </c>
      <c r="AV188" s="14" t="s">
        <v>142</v>
      </c>
      <c r="AW188" s="14" t="s">
        <v>37</v>
      </c>
      <c r="AX188" s="14" t="s">
        <v>84</v>
      </c>
      <c r="AY188" s="233" t="s">
        <v>137</v>
      </c>
    </row>
    <row r="189" spans="1:65" s="2" customFormat="1" ht="16.5" customHeight="1">
      <c r="A189" s="35"/>
      <c r="B189" s="36"/>
      <c r="C189" s="199" t="s">
        <v>309</v>
      </c>
      <c r="D189" s="199" t="s">
        <v>143</v>
      </c>
      <c r="E189" s="200" t="s">
        <v>393</v>
      </c>
      <c r="F189" s="201" t="s">
        <v>394</v>
      </c>
      <c r="G189" s="202" t="s">
        <v>237</v>
      </c>
      <c r="H189" s="203">
        <v>127</v>
      </c>
      <c r="I189" s="204"/>
      <c r="J189" s="205">
        <f t="shared" ref="J189:J202" si="10">ROUND(I189*H189,2)</f>
        <v>0</v>
      </c>
      <c r="K189" s="201" t="s">
        <v>161</v>
      </c>
      <c r="L189" s="206"/>
      <c r="M189" s="207" t="s">
        <v>19</v>
      </c>
      <c r="N189" s="208" t="s">
        <v>47</v>
      </c>
      <c r="O189" s="65"/>
      <c r="P189" s="195">
        <f t="shared" ref="P189:P202" si="11">O189*H189</f>
        <v>0</v>
      </c>
      <c r="Q189" s="195">
        <v>0.15</v>
      </c>
      <c r="R189" s="195">
        <f t="shared" ref="R189:R202" si="12">Q189*H189</f>
        <v>19.05</v>
      </c>
      <c r="S189" s="195">
        <v>0</v>
      </c>
      <c r="T189" s="196">
        <f t="shared" ref="T189:T202" si="13"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197" t="s">
        <v>146</v>
      </c>
      <c r="AT189" s="197" t="s">
        <v>143</v>
      </c>
      <c r="AU189" s="197" t="s">
        <v>84</v>
      </c>
      <c r="AY189" s="18" t="s">
        <v>137</v>
      </c>
      <c r="BE189" s="198">
        <f t="shared" ref="BE189:BE202" si="14">IF(N189="základní",J189,0)</f>
        <v>0</v>
      </c>
      <c r="BF189" s="198">
        <f t="shared" ref="BF189:BF202" si="15">IF(N189="snížená",J189,0)</f>
        <v>0</v>
      </c>
      <c r="BG189" s="198">
        <f t="shared" ref="BG189:BG202" si="16">IF(N189="zákl. přenesená",J189,0)</f>
        <v>0</v>
      </c>
      <c r="BH189" s="198">
        <f t="shared" ref="BH189:BH202" si="17">IF(N189="sníž. přenesená",J189,0)</f>
        <v>0</v>
      </c>
      <c r="BI189" s="198">
        <f t="shared" ref="BI189:BI202" si="18">IF(N189="nulová",J189,0)</f>
        <v>0</v>
      </c>
      <c r="BJ189" s="18" t="s">
        <v>84</v>
      </c>
      <c r="BK189" s="198">
        <f t="shared" ref="BK189:BK202" si="19">ROUND(I189*H189,2)</f>
        <v>0</v>
      </c>
      <c r="BL189" s="18" t="s">
        <v>142</v>
      </c>
      <c r="BM189" s="197" t="s">
        <v>395</v>
      </c>
    </row>
    <row r="190" spans="1:65" s="2" customFormat="1" ht="16.5" customHeight="1">
      <c r="A190" s="35"/>
      <c r="B190" s="36"/>
      <c r="C190" s="186" t="s">
        <v>396</v>
      </c>
      <c r="D190" s="186" t="s">
        <v>138</v>
      </c>
      <c r="E190" s="187" t="s">
        <v>397</v>
      </c>
      <c r="F190" s="188" t="s">
        <v>398</v>
      </c>
      <c r="G190" s="189" t="s">
        <v>237</v>
      </c>
      <c r="H190" s="190">
        <v>169</v>
      </c>
      <c r="I190" s="191"/>
      <c r="J190" s="192">
        <f t="shared" si="10"/>
        <v>0</v>
      </c>
      <c r="K190" s="188" t="s">
        <v>161</v>
      </c>
      <c r="L190" s="40"/>
      <c r="M190" s="193" t="s">
        <v>19</v>
      </c>
      <c r="N190" s="194" t="s">
        <v>47</v>
      </c>
      <c r="O190" s="65"/>
      <c r="P190" s="195">
        <f t="shared" si="11"/>
        <v>0</v>
      </c>
      <c r="Q190" s="195">
        <v>0</v>
      </c>
      <c r="R190" s="195">
        <f t="shared" si="12"/>
        <v>0</v>
      </c>
      <c r="S190" s="195">
        <v>0</v>
      </c>
      <c r="T190" s="196">
        <f t="shared" si="13"/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197" t="s">
        <v>142</v>
      </c>
      <c r="AT190" s="197" t="s">
        <v>138</v>
      </c>
      <c r="AU190" s="197" t="s">
        <v>84</v>
      </c>
      <c r="AY190" s="18" t="s">
        <v>137</v>
      </c>
      <c r="BE190" s="198">
        <f t="shared" si="14"/>
        <v>0</v>
      </c>
      <c r="BF190" s="198">
        <f t="shared" si="15"/>
        <v>0</v>
      </c>
      <c r="BG190" s="198">
        <f t="shared" si="16"/>
        <v>0</v>
      </c>
      <c r="BH190" s="198">
        <f t="shared" si="17"/>
        <v>0</v>
      </c>
      <c r="BI190" s="198">
        <f t="shared" si="18"/>
        <v>0</v>
      </c>
      <c r="BJ190" s="18" t="s">
        <v>84</v>
      </c>
      <c r="BK190" s="198">
        <f t="shared" si="19"/>
        <v>0</v>
      </c>
      <c r="BL190" s="18" t="s">
        <v>142</v>
      </c>
      <c r="BM190" s="197" t="s">
        <v>399</v>
      </c>
    </row>
    <row r="191" spans="1:65" s="2" customFormat="1" ht="21.75" customHeight="1">
      <c r="A191" s="35"/>
      <c r="B191" s="36"/>
      <c r="C191" s="186" t="s">
        <v>313</v>
      </c>
      <c r="D191" s="186" t="s">
        <v>138</v>
      </c>
      <c r="E191" s="187" t="s">
        <v>400</v>
      </c>
      <c r="F191" s="188" t="s">
        <v>401</v>
      </c>
      <c r="G191" s="189" t="s">
        <v>237</v>
      </c>
      <c r="H191" s="190">
        <v>169</v>
      </c>
      <c r="I191" s="191"/>
      <c r="J191" s="192">
        <f t="shared" si="10"/>
        <v>0</v>
      </c>
      <c r="K191" s="188" t="s">
        <v>161</v>
      </c>
      <c r="L191" s="40"/>
      <c r="M191" s="193" t="s">
        <v>19</v>
      </c>
      <c r="N191" s="194" t="s">
        <v>47</v>
      </c>
      <c r="O191" s="65"/>
      <c r="P191" s="195">
        <f t="shared" si="11"/>
        <v>0</v>
      </c>
      <c r="Q191" s="195">
        <v>1.1E-4</v>
      </c>
      <c r="R191" s="195">
        <f t="shared" si="12"/>
        <v>1.8590000000000002E-2</v>
      </c>
      <c r="S191" s="195">
        <v>0</v>
      </c>
      <c r="T191" s="196">
        <f t="shared" si="13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197" t="s">
        <v>142</v>
      </c>
      <c r="AT191" s="197" t="s">
        <v>138</v>
      </c>
      <c r="AU191" s="197" t="s">
        <v>84</v>
      </c>
      <c r="AY191" s="18" t="s">
        <v>137</v>
      </c>
      <c r="BE191" s="198">
        <f t="shared" si="14"/>
        <v>0</v>
      </c>
      <c r="BF191" s="198">
        <f t="shared" si="15"/>
        <v>0</v>
      </c>
      <c r="BG191" s="198">
        <f t="shared" si="16"/>
        <v>0</v>
      </c>
      <c r="BH191" s="198">
        <f t="shared" si="17"/>
        <v>0</v>
      </c>
      <c r="BI191" s="198">
        <f t="shared" si="18"/>
        <v>0</v>
      </c>
      <c r="BJ191" s="18" t="s">
        <v>84</v>
      </c>
      <c r="BK191" s="198">
        <f t="shared" si="19"/>
        <v>0</v>
      </c>
      <c r="BL191" s="18" t="s">
        <v>142</v>
      </c>
      <c r="BM191" s="197" t="s">
        <v>402</v>
      </c>
    </row>
    <row r="192" spans="1:65" s="2" customFormat="1" ht="21.75" customHeight="1">
      <c r="A192" s="35"/>
      <c r="B192" s="36"/>
      <c r="C192" s="186" t="s">
        <v>403</v>
      </c>
      <c r="D192" s="186" t="s">
        <v>138</v>
      </c>
      <c r="E192" s="187" t="s">
        <v>404</v>
      </c>
      <c r="F192" s="188" t="s">
        <v>405</v>
      </c>
      <c r="G192" s="189" t="s">
        <v>237</v>
      </c>
      <c r="H192" s="190">
        <v>102</v>
      </c>
      <c r="I192" s="191"/>
      <c r="J192" s="192">
        <f t="shared" si="10"/>
        <v>0</v>
      </c>
      <c r="K192" s="188" t="s">
        <v>161</v>
      </c>
      <c r="L192" s="40"/>
      <c r="M192" s="193" t="s">
        <v>19</v>
      </c>
      <c r="N192" s="194" t="s">
        <v>47</v>
      </c>
      <c r="O192" s="65"/>
      <c r="P192" s="195">
        <f t="shared" si="11"/>
        <v>0</v>
      </c>
      <c r="Q192" s="195">
        <v>0.16370999999999999</v>
      </c>
      <c r="R192" s="195">
        <f t="shared" si="12"/>
        <v>16.698419999999999</v>
      </c>
      <c r="S192" s="195">
        <v>0</v>
      </c>
      <c r="T192" s="196">
        <f t="shared" si="13"/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197" t="s">
        <v>142</v>
      </c>
      <c r="AT192" s="197" t="s">
        <v>138</v>
      </c>
      <c r="AU192" s="197" t="s">
        <v>84</v>
      </c>
      <c r="AY192" s="18" t="s">
        <v>137</v>
      </c>
      <c r="BE192" s="198">
        <f t="shared" si="14"/>
        <v>0</v>
      </c>
      <c r="BF192" s="198">
        <f t="shared" si="15"/>
        <v>0</v>
      </c>
      <c r="BG192" s="198">
        <f t="shared" si="16"/>
        <v>0</v>
      </c>
      <c r="BH192" s="198">
        <f t="shared" si="17"/>
        <v>0</v>
      </c>
      <c r="BI192" s="198">
        <f t="shared" si="18"/>
        <v>0</v>
      </c>
      <c r="BJ192" s="18" t="s">
        <v>84</v>
      </c>
      <c r="BK192" s="198">
        <f t="shared" si="19"/>
        <v>0</v>
      </c>
      <c r="BL192" s="18" t="s">
        <v>142</v>
      </c>
      <c r="BM192" s="197" t="s">
        <v>406</v>
      </c>
    </row>
    <row r="193" spans="1:65" s="2" customFormat="1" ht="16.5" customHeight="1">
      <c r="A193" s="35"/>
      <c r="B193" s="36"/>
      <c r="C193" s="199" t="s">
        <v>317</v>
      </c>
      <c r="D193" s="199" t="s">
        <v>143</v>
      </c>
      <c r="E193" s="200" t="s">
        <v>407</v>
      </c>
      <c r="F193" s="201" t="s">
        <v>408</v>
      </c>
      <c r="G193" s="202" t="s">
        <v>237</v>
      </c>
      <c r="H193" s="203">
        <v>102</v>
      </c>
      <c r="I193" s="204"/>
      <c r="J193" s="205">
        <f t="shared" si="10"/>
        <v>0</v>
      </c>
      <c r="K193" s="201" t="s">
        <v>161</v>
      </c>
      <c r="L193" s="206"/>
      <c r="M193" s="207" t="s">
        <v>19</v>
      </c>
      <c r="N193" s="208" t="s">
        <v>47</v>
      </c>
      <c r="O193" s="65"/>
      <c r="P193" s="195">
        <f t="shared" si="11"/>
        <v>0</v>
      </c>
      <c r="Q193" s="195">
        <v>0.25755</v>
      </c>
      <c r="R193" s="195">
        <f t="shared" si="12"/>
        <v>26.270099999999999</v>
      </c>
      <c r="S193" s="195">
        <v>0</v>
      </c>
      <c r="T193" s="196">
        <f t="shared" si="13"/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197" t="s">
        <v>146</v>
      </c>
      <c r="AT193" s="197" t="s">
        <v>143</v>
      </c>
      <c r="AU193" s="197" t="s">
        <v>84</v>
      </c>
      <c r="AY193" s="18" t="s">
        <v>137</v>
      </c>
      <c r="BE193" s="198">
        <f t="shared" si="14"/>
        <v>0</v>
      </c>
      <c r="BF193" s="198">
        <f t="shared" si="15"/>
        <v>0</v>
      </c>
      <c r="BG193" s="198">
        <f t="shared" si="16"/>
        <v>0</v>
      </c>
      <c r="BH193" s="198">
        <f t="shared" si="17"/>
        <v>0</v>
      </c>
      <c r="BI193" s="198">
        <f t="shared" si="18"/>
        <v>0</v>
      </c>
      <c r="BJ193" s="18" t="s">
        <v>84</v>
      </c>
      <c r="BK193" s="198">
        <f t="shared" si="19"/>
        <v>0</v>
      </c>
      <c r="BL193" s="18" t="s">
        <v>142</v>
      </c>
      <c r="BM193" s="197" t="s">
        <v>409</v>
      </c>
    </row>
    <row r="194" spans="1:65" s="2" customFormat="1" ht="33" customHeight="1">
      <c r="A194" s="35"/>
      <c r="B194" s="36"/>
      <c r="C194" s="186" t="s">
        <v>410</v>
      </c>
      <c r="D194" s="186" t="s">
        <v>138</v>
      </c>
      <c r="E194" s="187" t="s">
        <v>411</v>
      </c>
      <c r="F194" s="188" t="s">
        <v>412</v>
      </c>
      <c r="G194" s="189" t="s">
        <v>237</v>
      </c>
      <c r="H194" s="190">
        <v>105</v>
      </c>
      <c r="I194" s="191"/>
      <c r="J194" s="192">
        <f t="shared" si="10"/>
        <v>0</v>
      </c>
      <c r="K194" s="188" t="s">
        <v>161</v>
      </c>
      <c r="L194" s="40"/>
      <c r="M194" s="193" t="s">
        <v>19</v>
      </c>
      <c r="N194" s="194" t="s">
        <v>47</v>
      </c>
      <c r="O194" s="65"/>
      <c r="P194" s="195">
        <f t="shared" si="11"/>
        <v>0</v>
      </c>
      <c r="Q194" s="195">
        <v>0</v>
      </c>
      <c r="R194" s="195">
        <f t="shared" si="12"/>
        <v>0</v>
      </c>
      <c r="S194" s="195">
        <v>0.35</v>
      </c>
      <c r="T194" s="196">
        <f t="shared" si="13"/>
        <v>36.75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197" t="s">
        <v>142</v>
      </c>
      <c r="AT194" s="197" t="s">
        <v>138</v>
      </c>
      <c r="AU194" s="197" t="s">
        <v>84</v>
      </c>
      <c r="AY194" s="18" t="s">
        <v>137</v>
      </c>
      <c r="BE194" s="198">
        <f t="shared" si="14"/>
        <v>0</v>
      </c>
      <c r="BF194" s="198">
        <f t="shared" si="15"/>
        <v>0</v>
      </c>
      <c r="BG194" s="198">
        <f t="shared" si="16"/>
        <v>0</v>
      </c>
      <c r="BH194" s="198">
        <f t="shared" si="17"/>
        <v>0</v>
      </c>
      <c r="BI194" s="198">
        <f t="shared" si="18"/>
        <v>0</v>
      </c>
      <c r="BJ194" s="18" t="s">
        <v>84</v>
      </c>
      <c r="BK194" s="198">
        <f t="shared" si="19"/>
        <v>0</v>
      </c>
      <c r="BL194" s="18" t="s">
        <v>142</v>
      </c>
      <c r="BM194" s="197" t="s">
        <v>413</v>
      </c>
    </row>
    <row r="195" spans="1:65" s="2" customFormat="1" ht="16.5" customHeight="1">
      <c r="A195" s="35"/>
      <c r="B195" s="36"/>
      <c r="C195" s="186" t="s">
        <v>321</v>
      </c>
      <c r="D195" s="186" t="s">
        <v>138</v>
      </c>
      <c r="E195" s="187" t="s">
        <v>414</v>
      </c>
      <c r="F195" s="188" t="s">
        <v>415</v>
      </c>
      <c r="G195" s="189" t="s">
        <v>416</v>
      </c>
      <c r="H195" s="190">
        <v>2</v>
      </c>
      <c r="I195" s="191"/>
      <c r="J195" s="192">
        <f t="shared" si="10"/>
        <v>0</v>
      </c>
      <c r="K195" s="188" t="s">
        <v>19</v>
      </c>
      <c r="L195" s="40"/>
      <c r="M195" s="193" t="s">
        <v>19</v>
      </c>
      <c r="N195" s="194" t="s">
        <v>47</v>
      </c>
      <c r="O195" s="65"/>
      <c r="P195" s="195">
        <f t="shared" si="11"/>
        <v>0</v>
      </c>
      <c r="Q195" s="195">
        <v>0</v>
      </c>
      <c r="R195" s="195">
        <f t="shared" si="12"/>
        <v>0</v>
      </c>
      <c r="S195" s="195">
        <v>0</v>
      </c>
      <c r="T195" s="196">
        <f t="shared" si="13"/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197" t="s">
        <v>142</v>
      </c>
      <c r="AT195" s="197" t="s">
        <v>138</v>
      </c>
      <c r="AU195" s="197" t="s">
        <v>84</v>
      </c>
      <c r="AY195" s="18" t="s">
        <v>137</v>
      </c>
      <c r="BE195" s="198">
        <f t="shared" si="14"/>
        <v>0</v>
      </c>
      <c r="BF195" s="198">
        <f t="shared" si="15"/>
        <v>0</v>
      </c>
      <c r="BG195" s="198">
        <f t="shared" si="16"/>
        <v>0</v>
      </c>
      <c r="BH195" s="198">
        <f t="shared" si="17"/>
        <v>0</v>
      </c>
      <c r="BI195" s="198">
        <f t="shared" si="18"/>
        <v>0</v>
      </c>
      <c r="BJ195" s="18" t="s">
        <v>84</v>
      </c>
      <c r="BK195" s="198">
        <f t="shared" si="19"/>
        <v>0</v>
      </c>
      <c r="BL195" s="18" t="s">
        <v>142</v>
      </c>
      <c r="BM195" s="197" t="s">
        <v>417</v>
      </c>
    </row>
    <row r="196" spans="1:65" s="2" customFormat="1" ht="21.75" customHeight="1">
      <c r="A196" s="35"/>
      <c r="B196" s="36"/>
      <c r="C196" s="186" t="s">
        <v>418</v>
      </c>
      <c r="D196" s="186" t="s">
        <v>138</v>
      </c>
      <c r="E196" s="187" t="s">
        <v>419</v>
      </c>
      <c r="F196" s="188" t="s">
        <v>420</v>
      </c>
      <c r="G196" s="189" t="s">
        <v>252</v>
      </c>
      <c r="H196" s="190">
        <v>254.107</v>
      </c>
      <c r="I196" s="191"/>
      <c r="J196" s="192">
        <f t="shared" si="10"/>
        <v>0</v>
      </c>
      <c r="K196" s="188" t="s">
        <v>161</v>
      </c>
      <c r="L196" s="40"/>
      <c r="M196" s="193" t="s">
        <v>19</v>
      </c>
      <c r="N196" s="194" t="s">
        <v>47</v>
      </c>
      <c r="O196" s="65"/>
      <c r="P196" s="195">
        <f t="shared" si="11"/>
        <v>0</v>
      </c>
      <c r="Q196" s="195">
        <v>0</v>
      </c>
      <c r="R196" s="195">
        <f t="shared" si="12"/>
        <v>0</v>
      </c>
      <c r="S196" s="195">
        <v>0</v>
      </c>
      <c r="T196" s="196">
        <f t="shared" si="13"/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197" t="s">
        <v>142</v>
      </c>
      <c r="AT196" s="197" t="s">
        <v>138</v>
      </c>
      <c r="AU196" s="197" t="s">
        <v>84</v>
      </c>
      <c r="AY196" s="18" t="s">
        <v>137</v>
      </c>
      <c r="BE196" s="198">
        <f t="shared" si="14"/>
        <v>0</v>
      </c>
      <c r="BF196" s="198">
        <f t="shared" si="15"/>
        <v>0</v>
      </c>
      <c r="BG196" s="198">
        <f t="shared" si="16"/>
        <v>0</v>
      </c>
      <c r="BH196" s="198">
        <f t="shared" si="17"/>
        <v>0</v>
      </c>
      <c r="BI196" s="198">
        <f t="shared" si="18"/>
        <v>0</v>
      </c>
      <c r="BJ196" s="18" t="s">
        <v>84</v>
      </c>
      <c r="BK196" s="198">
        <f t="shared" si="19"/>
        <v>0</v>
      </c>
      <c r="BL196" s="18" t="s">
        <v>142</v>
      </c>
      <c r="BM196" s="197" t="s">
        <v>421</v>
      </c>
    </row>
    <row r="197" spans="1:65" s="2" customFormat="1" ht="21.75" customHeight="1">
      <c r="A197" s="35"/>
      <c r="B197" s="36"/>
      <c r="C197" s="186" t="s">
        <v>326</v>
      </c>
      <c r="D197" s="186" t="s">
        <v>138</v>
      </c>
      <c r="E197" s="187" t="s">
        <v>422</v>
      </c>
      <c r="F197" s="188" t="s">
        <v>423</v>
      </c>
      <c r="G197" s="189" t="s">
        <v>252</v>
      </c>
      <c r="H197" s="190">
        <v>2286.9630000000002</v>
      </c>
      <c r="I197" s="191"/>
      <c r="J197" s="192">
        <f t="shared" si="10"/>
        <v>0</v>
      </c>
      <c r="K197" s="188" t="s">
        <v>161</v>
      </c>
      <c r="L197" s="40"/>
      <c r="M197" s="193" t="s">
        <v>19</v>
      </c>
      <c r="N197" s="194" t="s">
        <v>47</v>
      </c>
      <c r="O197" s="65"/>
      <c r="P197" s="195">
        <f t="shared" si="11"/>
        <v>0</v>
      </c>
      <c r="Q197" s="195">
        <v>0</v>
      </c>
      <c r="R197" s="195">
        <f t="shared" si="12"/>
        <v>0</v>
      </c>
      <c r="S197" s="195">
        <v>0</v>
      </c>
      <c r="T197" s="196">
        <f t="shared" si="13"/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197" t="s">
        <v>142</v>
      </c>
      <c r="AT197" s="197" t="s">
        <v>138</v>
      </c>
      <c r="AU197" s="197" t="s">
        <v>84</v>
      </c>
      <c r="AY197" s="18" t="s">
        <v>137</v>
      </c>
      <c r="BE197" s="198">
        <f t="shared" si="14"/>
        <v>0</v>
      </c>
      <c r="BF197" s="198">
        <f t="shared" si="15"/>
        <v>0</v>
      </c>
      <c r="BG197" s="198">
        <f t="shared" si="16"/>
        <v>0</v>
      </c>
      <c r="BH197" s="198">
        <f t="shared" si="17"/>
        <v>0</v>
      </c>
      <c r="BI197" s="198">
        <f t="shared" si="18"/>
        <v>0</v>
      </c>
      <c r="BJ197" s="18" t="s">
        <v>84</v>
      </c>
      <c r="BK197" s="198">
        <f t="shared" si="19"/>
        <v>0</v>
      </c>
      <c r="BL197" s="18" t="s">
        <v>142</v>
      </c>
      <c r="BM197" s="197" t="s">
        <v>424</v>
      </c>
    </row>
    <row r="198" spans="1:65" s="2" customFormat="1" ht="21.75" customHeight="1">
      <c r="A198" s="35"/>
      <c r="B198" s="36"/>
      <c r="C198" s="186" t="s">
        <v>425</v>
      </c>
      <c r="D198" s="186" t="s">
        <v>138</v>
      </c>
      <c r="E198" s="187" t="s">
        <v>426</v>
      </c>
      <c r="F198" s="188" t="s">
        <v>427</v>
      </c>
      <c r="G198" s="189" t="s">
        <v>252</v>
      </c>
      <c r="H198" s="190">
        <v>73.650000000000006</v>
      </c>
      <c r="I198" s="191"/>
      <c r="J198" s="192">
        <f t="shared" si="10"/>
        <v>0</v>
      </c>
      <c r="K198" s="188" t="s">
        <v>161</v>
      </c>
      <c r="L198" s="40"/>
      <c r="M198" s="193" t="s">
        <v>19</v>
      </c>
      <c r="N198" s="194" t="s">
        <v>47</v>
      </c>
      <c r="O198" s="65"/>
      <c r="P198" s="195">
        <f t="shared" si="11"/>
        <v>0</v>
      </c>
      <c r="Q198" s="195">
        <v>0</v>
      </c>
      <c r="R198" s="195">
        <f t="shared" si="12"/>
        <v>0</v>
      </c>
      <c r="S198" s="195">
        <v>0</v>
      </c>
      <c r="T198" s="196">
        <f t="shared" si="13"/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197" t="s">
        <v>142</v>
      </c>
      <c r="AT198" s="197" t="s">
        <v>138</v>
      </c>
      <c r="AU198" s="197" t="s">
        <v>84</v>
      </c>
      <c r="AY198" s="18" t="s">
        <v>137</v>
      </c>
      <c r="BE198" s="198">
        <f t="shared" si="14"/>
        <v>0</v>
      </c>
      <c r="BF198" s="198">
        <f t="shared" si="15"/>
        <v>0</v>
      </c>
      <c r="BG198" s="198">
        <f t="shared" si="16"/>
        <v>0</v>
      </c>
      <c r="BH198" s="198">
        <f t="shared" si="17"/>
        <v>0</v>
      </c>
      <c r="BI198" s="198">
        <f t="shared" si="18"/>
        <v>0</v>
      </c>
      <c r="BJ198" s="18" t="s">
        <v>84</v>
      </c>
      <c r="BK198" s="198">
        <f t="shared" si="19"/>
        <v>0</v>
      </c>
      <c r="BL198" s="18" t="s">
        <v>142</v>
      </c>
      <c r="BM198" s="197" t="s">
        <v>428</v>
      </c>
    </row>
    <row r="199" spans="1:65" s="2" customFormat="1" ht="21.75" customHeight="1">
      <c r="A199" s="35"/>
      <c r="B199" s="36"/>
      <c r="C199" s="186" t="s">
        <v>330</v>
      </c>
      <c r="D199" s="186" t="s">
        <v>138</v>
      </c>
      <c r="E199" s="187" t="s">
        <v>429</v>
      </c>
      <c r="F199" s="188" t="s">
        <v>430</v>
      </c>
      <c r="G199" s="189" t="s">
        <v>252</v>
      </c>
      <c r="H199" s="190">
        <v>662.85</v>
      </c>
      <c r="I199" s="191"/>
      <c r="J199" s="192">
        <f t="shared" si="10"/>
        <v>0</v>
      </c>
      <c r="K199" s="188" t="s">
        <v>161</v>
      </c>
      <c r="L199" s="40"/>
      <c r="M199" s="193" t="s">
        <v>19</v>
      </c>
      <c r="N199" s="194" t="s">
        <v>47</v>
      </c>
      <c r="O199" s="65"/>
      <c r="P199" s="195">
        <f t="shared" si="11"/>
        <v>0</v>
      </c>
      <c r="Q199" s="195">
        <v>0</v>
      </c>
      <c r="R199" s="195">
        <f t="shared" si="12"/>
        <v>0</v>
      </c>
      <c r="S199" s="195">
        <v>0</v>
      </c>
      <c r="T199" s="196">
        <f t="shared" si="13"/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197" t="s">
        <v>142</v>
      </c>
      <c r="AT199" s="197" t="s">
        <v>138</v>
      </c>
      <c r="AU199" s="197" t="s">
        <v>84</v>
      </c>
      <c r="AY199" s="18" t="s">
        <v>137</v>
      </c>
      <c r="BE199" s="198">
        <f t="shared" si="14"/>
        <v>0</v>
      </c>
      <c r="BF199" s="198">
        <f t="shared" si="15"/>
        <v>0</v>
      </c>
      <c r="BG199" s="198">
        <f t="shared" si="16"/>
        <v>0</v>
      </c>
      <c r="BH199" s="198">
        <f t="shared" si="17"/>
        <v>0</v>
      </c>
      <c r="BI199" s="198">
        <f t="shared" si="18"/>
        <v>0</v>
      </c>
      <c r="BJ199" s="18" t="s">
        <v>84</v>
      </c>
      <c r="BK199" s="198">
        <f t="shared" si="19"/>
        <v>0</v>
      </c>
      <c r="BL199" s="18" t="s">
        <v>142</v>
      </c>
      <c r="BM199" s="197" t="s">
        <v>431</v>
      </c>
    </row>
    <row r="200" spans="1:65" s="2" customFormat="1" ht="21.75" customHeight="1">
      <c r="A200" s="35"/>
      <c r="B200" s="36"/>
      <c r="C200" s="186" t="s">
        <v>432</v>
      </c>
      <c r="D200" s="186" t="s">
        <v>138</v>
      </c>
      <c r="E200" s="187" t="s">
        <v>433</v>
      </c>
      <c r="F200" s="188" t="s">
        <v>434</v>
      </c>
      <c r="G200" s="189" t="s">
        <v>252</v>
      </c>
      <c r="H200" s="190">
        <v>48.526000000000003</v>
      </c>
      <c r="I200" s="191"/>
      <c r="J200" s="192">
        <f t="shared" si="10"/>
        <v>0</v>
      </c>
      <c r="K200" s="188" t="s">
        <v>161</v>
      </c>
      <c r="L200" s="40"/>
      <c r="M200" s="193" t="s">
        <v>19</v>
      </c>
      <c r="N200" s="194" t="s">
        <v>47</v>
      </c>
      <c r="O200" s="65"/>
      <c r="P200" s="195">
        <f t="shared" si="11"/>
        <v>0</v>
      </c>
      <c r="Q200" s="195">
        <v>0</v>
      </c>
      <c r="R200" s="195">
        <f t="shared" si="12"/>
        <v>0</v>
      </c>
      <c r="S200" s="195">
        <v>0</v>
      </c>
      <c r="T200" s="196">
        <f t="shared" si="13"/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197" t="s">
        <v>142</v>
      </c>
      <c r="AT200" s="197" t="s">
        <v>138</v>
      </c>
      <c r="AU200" s="197" t="s">
        <v>84</v>
      </c>
      <c r="AY200" s="18" t="s">
        <v>137</v>
      </c>
      <c r="BE200" s="198">
        <f t="shared" si="14"/>
        <v>0</v>
      </c>
      <c r="BF200" s="198">
        <f t="shared" si="15"/>
        <v>0</v>
      </c>
      <c r="BG200" s="198">
        <f t="shared" si="16"/>
        <v>0</v>
      </c>
      <c r="BH200" s="198">
        <f t="shared" si="17"/>
        <v>0</v>
      </c>
      <c r="BI200" s="198">
        <f t="shared" si="18"/>
        <v>0</v>
      </c>
      <c r="BJ200" s="18" t="s">
        <v>84</v>
      </c>
      <c r="BK200" s="198">
        <f t="shared" si="19"/>
        <v>0</v>
      </c>
      <c r="BL200" s="18" t="s">
        <v>142</v>
      </c>
      <c r="BM200" s="197" t="s">
        <v>435</v>
      </c>
    </row>
    <row r="201" spans="1:65" s="2" customFormat="1" ht="21.75" customHeight="1">
      <c r="A201" s="35"/>
      <c r="B201" s="36"/>
      <c r="C201" s="186" t="s">
        <v>333</v>
      </c>
      <c r="D201" s="186" t="s">
        <v>138</v>
      </c>
      <c r="E201" s="187" t="s">
        <v>436</v>
      </c>
      <c r="F201" s="188" t="s">
        <v>437</v>
      </c>
      <c r="G201" s="189" t="s">
        <v>252</v>
      </c>
      <c r="H201" s="190">
        <v>9.9710000000000001</v>
      </c>
      <c r="I201" s="191"/>
      <c r="J201" s="192">
        <f t="shared" si="10"/>
        <v>0</v>
      </c>
      <c r="K201" s="188" t="s">
        <v>161</v>
      </c>
      <c r="L201" s="40"/>
      <c r="M201" s="193" t="s">
        <v>19</v>
      </c>
      <c r="N201" s="194" t="s">
        <v>47</v>
      </c>
      <c r="O201" s="65"/>
      <c r="P201" s="195">
        <f t="shared" si="11"/>
        <v>0</v>
      </c>
      <c r="Q201" s="195">
        <v>0</v>
      </c>
      <c r="R201" s="195">
        <f t="shared" si="12"/>
        <v>0</v>
      </c>
      <c r="S201" s="195">
        <v>0</v>
      </c>
      <c r="T201" s="196">
        <f t="shared" si="13"/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197" t="s">
        <v>142</v>
      </c>
      <c r="AT201" s="197" t="s">
        <v>138</v>
      </c>
      <c r="AU201" s="197" t="s">
        <v>84</v>
      </c>
      <c r="AY201" s="18" t="s">
        <v>137</v>
      </c>
      <c r="BE201" s="198">
        <f t="shared" si="14"/>
        <v>0</v>
      </c>
      <c r="BF201" s="198">
        <f t="shared" si="15"/>
        <v>0</v>
      </c>
      <c r="BG201" s="198">
        <f t="shared" si="16"/>
        <v>0</v>
      </c>
      <c r="BH201" s="198">
        <f t="shared" si="17"/>
        <v>0</v>
      </c>
      <c r="BI201" s="198">
        <f t="shared" si="18"/>
        <v>0</v>
      </c>
      <c r="BJ201" s="18" t="s">
        <v>84</v>
      </c>
      <c r="BK201" s="198">
        <f t="shared" si="19"/>
        <v>0</v>
      </c>
      <c r="BL201" s="18" t="s">
        <v>142</v>
      </c>
      <c r="BM201" s="197" t="s">
        <v>438</v>
      </c>
    </row>
    <row r="202" spans="1:65" s="2" customFormat="1" ht="21.75" customHeight="1">
      <c r="A202" s="35"/>
      <c r="B202" s="36"/>
      <c r="C202" s="186" t="s">
        <v>439</v>
      </c>
      <c r="D202" s="186" t="s">
        <v>138</v>
      </c>
      <c r="E202" s="187" t="s">
        <v>440</v>
      </c>
      <c r="F202" s="188" t="s">
        <v>251</v>
      </c>
      <c r="G202" s="189" t="s">
        <v>252</v>
      </c>
      <c r="H202" s="190">
        <v>199.53</v>
      </c>
      <c r="I202" s="191"/>
      <c r="J202" s="192">
        <f t="shared" si="10"/>
        <v>0</v>
      </c>
      <c r="K202" s="188" t="s">
        <v>161</v>
      </c>
      <c r="L202" s="40"/>
      <c r="M202" s="193" t="s">
        <v>19</v>
      </c>
      <c r="N202" s="194" t="s">
        <v>47</v>
      </c>
      <c r="O202" s="65"/>
      <c r="P202" s="195">
        <f t="shared" si="11"/>
        <v>0</v>
      </c>
      <c r="Q202" s="195">
        <v>0</v>
      </c>
      <c r="R202" s="195">
        <f t="shared" si="12"/>
        <v>0</v>
      </c>
      <c r="S202" s="195">
        <v>0</v>
      </c>
      <c r="T202" s="196">
        <f t="shared" si="13"/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197" t="s">
        <v>142</v>
      </c>
      <c r="AT202" s="197" t="s">
        <v>138</v>
      </c>
      <c r="AU202" s="197" t="s">
        <v>84</v>
      </c>
      <c r="AY202" s="18" t="s">
        <v>137</v>
      </c>
      <c r="BE202" s="198">
        <f t="shared" si="14"/>
        <v>0</v>
      </c>
      <c r="BF202" s="198">
        <f t="shared" si="15"/>
        <v>0</v>
      </c>
      <c r="BG202" s="198">
        <f t="shared" si="16"/>
        <v>0</v>
      </c>
      <c r="BH202" s="198">
        <f t="shared" si="17"/>
        <v>0</v>
      </c>
      <c r="BI202" s="198">
        <f t="shared" si="18"/>
        <v>0</v>
      </c>
      <c r="BJ202" s="18" t="s">
        <v>84</v>
      </c>
      <c r="BK202" s="198">
        <f t="shared" si="19"/>
        <v>0</v>
      </c>
      <c r="BL202" s="18" t="s">
        <v>142</v>
      </c>
      <c r="BM202" s="197" t="s">
        <v>441</v>
      </c>
    </row>
    <row r="203" spans="1:65" s="12" customFormat="1" ht="25.95" customHeight="1">
      <c r="B203" s="172"/>
      <c r="C203" s="173"/>
      <c r="D203" s="174" t="s">
        <v>75</v>
      </c>
      <c r="E203" s="175" t="s">
        <v>442</v>
      </c>
      <c r="F203" s="175" t="s">
        <v>443</v>
      </c>
      <c r="G203" s="173"/>
      <c r="H203" s="173"/>
      <c r="I203" s="176"/>
      <c r="J203" s="177">
        <f>BK203</f>
        <v>0</v>
      </c>
      <c r="K203" s="173"/>
      <c r="L203" s="178"/>
      <c r="M203" s="179"/>
      <c r="N203" s="180"/>
      <c r="O203" s="180"/>
      <c r="P203" s="181">
        <f>SUM(P204:P207)</f>
        <v>0</v>
      </c>
      <c r="Q203" s="180"/>
      <c r="R203" s="181">
        <f>SUM(R204:R207)</f>
        <v>0</v>
      </c>
      <c r="S203" s="180"/>
      <c r="T203" s="182">
        <f>SUM(T204:T207)</f>
        <v>0</v>
      </c>
      <c r="AR203" s="183" t="s">
        <v>84</v>
      </c>
      <c r="AT203" s="184" t="s">
        <v>75</v>
      </c>
      <c r="AU203" s="184" t="s">
        <v>76</v>
      </c>
      <c r="AY203" s="183" t="s">
        <v>137</v>
      </c>
      <c r="BK203" s="185">
        <f>SUM(BK204:BK207)</f>
        <v>0</v>
      </c>
    </row>
    <row r="204" spans="1:65" s="2" customFormat="1" ht="21.75" customHeight="1">
      <c r="A204" s="35"/>
      <c r="B204" s="36"/>
      <c r="C204" s="186" t="s">
        <v>337</v>
      </c>
      <c r="D204" s="186" t="s">
        <v>138</v>
      </c>
      <c r="E204" s="187" t="s">
        <v>444</v>
      </c>
      <c r="F204" s="188" t="s">
        <v>445</v>
      </c>
      <c r="G204" s="189" t="s">
        <v>252</v>
      </c>
      <c r="H204" s="190">
        <v>198.11</v>
      </c>
      <c r="I204" s="191"/>
      <c r="J204" s="192">
        <f>ROUND(I204*H204,2)</f>
        <v>0</v>
      </c>
      <c r="K204" s="188" t="s">
        <v>161</v>
      </c>
      <c r="L204" s="40"/>
      <c r="M204" s="193" t="s">
        <v>19</v>
      </c>
      <c r="N204" s="194" t="s">
        <v>47</v>
      </c>
      <c r="O204" s="65"/>
      <c r="P204" s="195">
        <f>O204*H204</f>
        <v>0</v>
      </c>
      <c r="Q204" s="195">
        <v>0</v>
      </c>
      <c r="R204" s="195">
        <f>Q204*H204</f>
        <v>0</v>
      </c>
      <c r="S204" s="195">
        <v>0</v>
      </c>
      <c r="T204" s="196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197" t="s">
        <v>142</v>
      </c>
      <c r="AT204" s="197" t="s">
        <v>138</v>
      </c>
      <c r="AU204" s="197" t="s">
        <v>84</v>
      </c>
      <c r="AY204" s="18" t="s">
        <v>137</v>
      </c>
      <c r="BE204" s="198">
        <f>IF(N204="základní",J204,0)</f>
        <v>0</v>
      </c>
      <c r="BF204" s="198">
        <f>IF(N204="snížená",J204,0)</f>
        <v>0</v>
      </c>
      <c r="BG204" s="198">
        <f>IF(N204="zákl. přenesená",J204,0)</f>
        <v>0</v>
      </c>
      <c r="BH204" s="198">
        <f>IF(N204="sníž. přenesená",J204,0)</f>
        <v>0</v>
      </c>
      <c r="BI204" s="198">
        <f>IF(N204="nulová",J204,0)</f>
        <v>0</v>
      </c>
      <c r="BJ204" s="18" t="s">
        <v>84</v>
      </c>
      <c r="BK204" s="198">
        <f>ROUND(I204*H204,2)</f>
        <v>0</v>
      </c>
      <c r="BL204" s="18" t="s">
        <v>142</v>
      </c>
      <c r="BM204" s="197" t="s">
        <v>446</v>
      </c>
    </row>
    <row r="205" spans="1:65" s="15" customFormat="1" ht="10.199999999999999">
      <c r="B205" s="234"/>
      <c r="C205" s="235"/>
      <c r="D205" s="213" t="s">
        <v>164</v>
      </c>
      <c r="E205" s="236" t="s">
        <v>19</v>
      </c>
      <c r="F205" s="237" t="s">
        <v>447</v>
      </c>
      <c r="G205" s="235"/>
      <c r="H205" s="236" t="s">
        <v>19</v>
      </c>
      <c r="I205" s="238"/>
      <c r="J205" s="235"/>
      <c r="K205" s="235"/>
      <c r="L205" s="239"/>
      <c r="M205" s="240"/>
      <c r="N205" s="241"/>
      <c r="O205" s="241"/>
      <c r="P205" s="241"/>
      <c r="Q205" s="241"/>
      <c r="R205" s="241"/>
      <c r="S205" s="241"/>
      <c r="T205" s="242"/>
      <c r="AT205" s="243" t="s">
        <v>164</v>
      </c>
      <c r="AU205" s="243" t="s">
        <v>84</v>
      </c>
      <c r="AV205" s="15" t="s">
        <v>84</v>
      </c>
      <c r="AW205" s="15" t="s">
        <v>37</v>
      </c>
      <c r="AX205" s="15" t="s">
        <v>76</v>
      </c>
      <c r="AY205" s="243" t="s">
        <v>137</v>
      </c>
    </row>
    <row r="206" spans="1:65" s="13" customFormat="1" ht="10.199999999999999">
      <c r="B206" s="211"/>
      <c r="C206" s="212"/>
      <c r="D206" s="213" t="s">
        <v>164</v>
      </c>
      <c r="E206" s="214" t="s">
        <v>19</v>
      </c>
      <c r="F206" s="215" t="s">
        <v>448</v>
      </c>
      <c r="G206" s="212"/>
      <c r="H206" s="216">
        <v>198.11</v>
      </c>
      <c r="I206" s="217"/>
      <c r="J206" s="212"/>
      <c r="K206" s="212"/>
      <c r="L206" s="218"/>
      <c r="M206" s="219"/>
      <c r="N206" s="220"/>
      <c r="O206" s="220"/>
      <c r="P206" s="220"/>
      <c r="Q206" s="220"/>
      <c r="R206" s="220"/>
      <c r="S206" s="220"/>
      <c r="T206" s="221"/>
      <c r="AT206" s="222" t="s">
        <v>164</v>
      </c>
      <c r="AU206" s="222" t="s">
        <v>84</v>
      </c>
      <c r="AV206" s="13" t="s">
        <v>86</v>
      </c>
      <c r="AW206" s="13" t="s">
        <v>37</v>
      </c>
      <c r="AX206" s="13" t="s">
        <v>76</v>
      </c>
      <c r="AY206" s="222" t="s">
        <v>137</v>
      </c>
    </row>
    <row r="207" spans="1:65" s="14" customFormat="1" ht="10.199999999999999">
      <c r="B207" s="223"/>
      <c r="C207" s="224"/>
      <c r="D207" s="213" t="s">
        <v>164</v>
      </c>
      <c r="E207" s="225" t="s">
        <v>19</v>
      </c>
      <c r="F207" s="226" t="s">
        <v>166</v>
      </c>
      <c r="G207" s="224"/>
      <c r="H207" s="227">
        <v>198.11</v>
      </c>
      <c r="I207" s="228"/>
      <c r="J207" s="224"/>
      <c r="K207" s="224"/>
      <c r="L207" s="229"/>
      <c r="M207" s="249"/>
      <c r="N207" s="250"/>
      <c r="O207" s="250"/>
      <c r="P207" s="250"/>
      <c r="Q207" s="250"/>
      <c r="R207" s="250"/>
      <c r="S207" s="250"/>
      <c r="T207" s="251"/>
      <c r="AT207" s="233" t="s">
        <v>164</v>
      </c>
      <c r="AU207" s="233" t="s">
        <v>84</v>
      </c>
      <c r="AV207" s="14" t="s">
        <v>142</v>
      </c>
      <c r="AW207" s="14" t="s">
        <v>37</v>
      </c>
      <c r="AX207" s="14" t="s">
        <v>84</v>
      </c>
      <c r="AY207" s="233" t="s">
        <v>137</v>
      </c>
    </row>
    <row r="208" spans="1:65" s="2" customFormat="1" ht="6.9" customHeight="1">
      <c r="A208" s="35"/>
      <c r="B208" s="48"/>
      <c r="C208" s="49"/>
      <c r="D208" s="49"/>
      <c r="E208" s="49"/>
      <c r="F208" s="49"/>
      <c r="G208" s="49"/>
      <c r="H208" s="49"/>
      <c r="I208" s="137"/>
      <c r="J208" s="49"/>
      <c r="K208" s="49"/>
      <c r="L208" s="40"/>
      <c r="M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</row>
  </sheetData>
  <sheetProtection algorithmName="SHA-512" hashValue="QAlrLobkehRXRRX2TbQYNBElvRtvTT+c+RQu2MpwCyptbhfIdEYKImK/JQ+zrt7i2xeiw9ClNge25hjkRrpYug==" saltValue="vfsKjfOmSdJQSdKdtou+6GZSofaLeXoZaNpT8/LLiuPWp1Ht2l7AGaK5y6XUnYxsIh/Jj+wKoNSucp34NmBrKw==" spinCount="100000" sheet="1" objects="1" scenarios="1" formatColumns="0" formatRows="0" autoFilter="0"/>
  <autoFilter ref="C84:K207" xr:uid="{00000000-0009-0000-0000-000002000000}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92"/>
  <sheetViews>
    <sheetView showGridLines="0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" style="1" customWidth="1"/>
    <col min="8" max="8" width="11.42578125" style="1" customWidth="1"/>
    <col min="9" max="9" width="20.140625" style="102" customWidth="1"/>
    <col min="10" max="11" width="20.140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10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AT2" s="18" t="s">
        <v>92</v>
      </c>
    </row>
    <row r="3" spans="1:46" s="1" customFormat="1" ht="6.9" customHeight="1">
      <c r="B3" s="103"/>
      <c r="C3" s="104"/>
      <c r="D3" s="104"/>
      <c r="E3" s="104"/>
      <c r="F3" s="104"/>
      <c r="G3" s="104"/>
      <c r="H3" s="104"/>
      <c r="I3" s="105"/>
      <c r="J3" s="104"/>
      <c r="K3" s="104"/>
      <c r="L3" s="21"/>
      <c r="AT3" s="18" t="s">
        <v>86</v>
      </c>
    </row>
    <row r="4" spans="1:46" s="1" customFormat="1" ht="24.9" customHeight="1">
      <c r="B4" s="21"/>
      <c r="D4" s="106" t="s">
        <v>108</v>
      </c>
      <c r="I4" s="102"/>
      <c r="L4" s="21"/>
      <c r="M4" s="107" t="s">
        <v>10</v>
      </c>
      <c r="AT4" s="18" t="s">
        <v>4</v>
      </c>
    </row>
    <row r="5" spans="1:46" s="1" customFormat="1" ht="6.9" customHeight="1">
      <c r="B5" s="21"/>
      <c r="I5" s="102"/>
      <c r="L5" s="21"/>
    </row>
    <row r="6" spans="1:46" s="1" customFormat="1" ht="12" customHeight="1">
      <c r="B6" s="21"/>
      <c r="D6" s="108" t="s">
        <v>16</v>
      </c>
      <c r="I6" s="102"/>
      <c r="L6" s="21"/>
    </row>
    <row r="7" spans="1:46" s="1" customFormat="1" ht="16.5" customHeight="1">
      <c r="B7" s="21"/>
      <c r="E7" s="373" t="str">
        <f>'Rekapitulace stavby'!K6</f>
        <v>Praha bez bariér - nádraží Hostivař, prostupnost uzlu, Praha 10, č. akce 999412_9 - rozpočet</v>
      </c>
      <c r="F7" s="374"/>
      <c r="G7" s="374"/>
      <c r="H7" s="374"/>
      <c r="I7" s="102"/>
      <c r="L7" s="21"/>
    </row>
    <row r="8" spans="1:46" s="2" customFormat="1" ht="12" customHeight="1">
      <c r="A8" s="35"/>
      <c r="B8" s="40"/>
      <c r="C8" s="35"/>
      <c r="D8" s="108" t="s">
        <v>109</v>
      </c>
      <c r="E8" s="35"/>
      <c r="F8" s="35"/>
      <c r="G8" s="35"/>
      <c r="H8" s="35"/>
      <c r="I8" s="109"/>
      <c r="J8" s="35"/>
      <c r="K8" s="35"/>
      <c r="L8" s="11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75" t="s">
        <v>449</v>
      </c>
      <c r="F9" s="376"/>
      <c r="G9" s="376"/>
      <c r="H9" s="376"/>
      <c r="I9" s="109"/>
      <c r="J9" s="35"/>
      <c r="K9" s="35"/>
      <c r="L9" s="11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0.199999999999999">
      <c r="A10" s="35"/>
      <c r="B10" s="40"/>
      <c r="C10" s="35"/>
      <c r="D10" s="35"/>
      <c r="E10" s="35"/>
      <c r="F10" s="35"/>
      <c r="G10" s="35"/>
      <c r="H10" s="35"/>
      <c r="I10" s="109"/>
      <c r="J10" s="35"/>
      <c r="K10" s="35"/>
      <c r="L10" s="11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08" t="s">
        <v>18</v>
      </c>
      <c r="E11" s="35"/>
      <c r="F11" s="111" t="s">
        <v>19</v>
      </c>
      <c r="G11" s="35"/>
      <c r="H11" s="35"/>
      <c r="I11" s="112" t="s">
        <v>20</v>
      </c>
      <c r="J11" s="111" t="s">
        <v>19</v>
      </c>
      <c r="K11" s="35"/>
      <c r="L11" s="11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08" t="s">
        <v>21</v>
      </c>
      <c r="E12" s="35"/>
      <c r="F12" s="111" t="s">
        <v>39</v>
      </c>
      <c r="G12" s="35"/>
      <c r="H12" s="35"/>
      <c r="I12" s="112" t="s">
        <v>23</v>
      </c>
      <c r="J12" s="113" t="str">
        <f>'Rekapitulace stavby'!AN8</f>
        <v>23. 3. 2020</v>
      </c>
      <c r="K12" s="35"/>
      <c r="L12" s="11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109"/>
      <c r="J13" s="35"/>
      <c r="K13" s="35"/>
      <c r="L13" s="11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08" t="s">
        <v>25</v>
      </c>
      <c r="E14" s="35"/>
      <c r="F14" s="35"/>
      <c r="G14" s="35"/>
      <c r="H14" s="35"/>
      <c r="I14" s="112" t="s">
        <v>26</v>
      </c>
      <c r="J14" s="111" t="str">
        <f>IF('Rekapitulace stavby'!AN10="","",'Rekapitulace stavby'!AN10)</f>
        <v>03447286</v>
      </c>
      <c r="K14" s="35"/>
      <c r="L14" s="11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1" t="str">
        <f>IF('Rekapitulace stavby'!E11="","",'Rekapitulace stavby'!E11)</f>
        <v>TSK Praha a.s.</v>
      </c>
      <c r="F15" s="35"/>
      <c r="G15" s="35"/>
      <c r="H15" s="35"/>
      <c r="I15" s="112" t="s">
        <v>29</v>
      </c>
      <c r="J15" s="111" t="str">
        <f>IF('Rekapitulace stavby'!AN11="","",'Rekapitulace stavby'!AN11)</f>
        <v>CZ03447286</v>
      </c>
      <c r="K15" s="35"/>
      <c r="L15" s="11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109"/>
      <c r="J16" s="35"/>
      <c r="K16" s="35"/>
      <c r="L16" s="11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08" t="s">
        <v>31</v>
      </c>
      <c r="E17" s="35"/>
      <c r="F17" s="35"/>
      <c r="G17" s="35"/>
      <c r="H17" s="35"/>
      <c r="I17" s="112" t="s">
        <v>26</v>
      </c>
      <c r="J17" s="31" t="str">
        <f>'Rekapitulace stavby'!AN13</f>
        <v>Vyplň údaj</v>
      </c>
      <c r="K17" s="35"/>
      <c r="L17" s="11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77" t="str">
        <f>'Rekapitulace stavby'!E14</f>
        <v>Vyplň údaj</v>
      </c>
      <c r="F18" s="378"/>
      <c r="G18" s="378"/>
      <c r="H18" s="378"/>
      <c r="I18" s="112" t="s">
        <v>29</v>
      </c>
      <c r="J18" s="31" t="str">
        <f>'Rekapitulace stavby'!AN14</f>
        <v>Vyplň údaj</v>
      </c>
      <c r="K18" s="35"/>
      <c r="L18" s="11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109"/>
      <c r="J19" s="35"/>
      <c r="K19" s="35"/>
      <c r="L19" s="11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08" t="s">
        <v>33</v>
      </c>
      <c r="E20" s="35"/>
      <c r="F20" s="35"/>
      <c r="G20" s="35"/>
      <c r="H20" s="35"/>
      <c r="I20" s="112" t="s">
        <v>26</v>
      </c>
      <c r="J20" s="111" t="str">
        <f>IF('Rekapitulace stavby'!AN16="","",'Rekapitulace stavby'!AN16)</f>
        <v>25793349</v>
      </c>
      <c r="K20" s="35"/>
      <c r="L20" s="11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1" t="str">
        <f>IF('Rekapitulace stavby'!E17="","",'Rekapitulace stavby'!E17)</f>
        <v>SUDOP PRAHA a.s.</v>
      </c>
      <c r="F21" s="35"/>
      <c r="G21" s="35"/>
      <c r="H21" s="35"/>
      <c r="I21" s="112" t="s">
        <v>29</v>
      </c>
      <c r="J21" s="111" t="str">
        <f>IF('Rekapitulace stavby'!AN17="","",'Rekapitulace stavby'!AN17)</f>
        <v>CZ25793349</v>
      </c>
      <c r="K21" s="35"/>
      <c r="L21" s="11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109"/>
      <c r="J22" s="35"/>
      <c r="K22" s="35"/>
      <c r="L22" s="11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08" t="s">
        <v>38</v>
      </c>
      <c r="E23" s="35"/>
      <c r="F23" s="35"/>
      <c r="G23" s="35"/>
      <c r="H23" s="35"/>
      <c r="I23" s="112" t="s">
        <v>26</v>
      </c>
      <c r="J23" s="111" t="str">
        <f>IF('Rekapitulace stavby'!AN19="","",'Rekapitulace stavby'!AN19)</f>
        <v/>
      </c>
      <c r="K23" s="35"/>
      <c r="L23" s="11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1" t="str">
        <f>IF('Rekapitulace stavby'!E20="","",'Rekapitulace stavby'!E20)</f>
        <v xml:space="preserve"> </v>
      </c>
      <c r="F24" s="35"/>
      <c r="G24" s="35"/>
      <c r="H24" s="35"/>
      <c r="I24" s="112" t="s">
        <v>29</v>
      </c>
      <c r="J24" s="111" t="str">
        <f>IF('Rekapitulace stavby'!AN20="","",'Rekapitulace stavby'!AN20)</f>
        <v/>
      </c>
      <c r="K24" s="35"/>
      <c r="L24" s="11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109"/>
      <c r="J25" s="35"/>
      <c r="K25" s="35"/>
      <c r="L25" s="11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08" t="s">
        <v>40</v>
      </c>
      <c r="E26" s="35"/>
      <c r="F26" s="35"/>
      <c r="G26" s="35"/>
      <c r="H26" s="35"/>
      <c r="I26" s="109"/>
      <c r="J26" s="35"/>
      <c r="K26" s="35"/>
      <c r="L26" s="11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4"/>
      <c r="B27" s="115"/>
      <c r="C27" s="114"/>
      <c r="D27" s="114"/>
      <c r="E27" s="379" t="s">
        <v>19</v>
      </c>
      <c r="F27" s="379"/>
      <c r="G27" s="379"/>
      <c r="H27" s="379"/>
      <c r="I27" s="116"/>
      <c r="J27" s="114"/>
      <c r="K27" s="114"/>
      <c r="L27" s="117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109"/>
      <c r="J28" s="35"/>
      <c r="K28" s="35"/>
      <c r="L28" s="11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18"/>
      <c r="E29" s="118"/>
      <c r="F29" s="118"/>
      <c r="G29" s="118"/>
      <c r="H29" s="118"/>
      <c r="I29" s="119"/>
      <c r="J29" s="118"/>
      <c r="K29" s="118"/>
      <c r="L29" s="11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0" t="s">
        <v>42</v>
      </c>
      <c r="E30" s="35"/>
      <c r="F30" s="35"/>
      <c r="G30" s="35"/>
      <c r="H30" s="35"/>
      <c r="I30" s="109"/>
      <c r="J30" s="121">
        <f>ROUND(J85, 2)</f>
        <v>0</v>
      </c>
      <c r="K30" s="35"/>
      <c r="L30" s="11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18"/>
      <c r="E31" s="118"/>
      <c r="F31" s="118"/>
      <c r="G31" s="118"/>
      <c r="H31" s="118"/>
      <c r="I31" s="119"/>
      <c r="J31" s="118"/>
      <c r="K31" s="118"/>
      <c r="L31" s="11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2" t="s">
        <v>44</v>
      </c>
      <c r="G32" s="35"/>
      <c r="H32" s="35"/>
      <c r="I32" s="123" t="s">
        <v>43</v>
      </c>
      <c r="J32" s="122" t="s">
        <v>45</v>
      </c>
      <c r="K32" s="35"/>
      <c r="L32" s="11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4" t="s">
        <v>46</v>
      </c>
      <c r="E33" s="108" t="s">
        <v>47</v>
      </c>
      <c r="F33" s="125">
        <f>ROUND((SUM(BE85:BE191)),  2)</f>
        <v>0</v>
      </c>
      <c r="G33" s="35"/>
      <c r="H33" s="35"/>
      <c r="I33" s="126">
        <v>0.21</v>
      </c>
      <c r="J33" s="125">
        <f>ROUND(((SUM(BE85:BE191))*I33),  2)</f>
        <v>0</v>
      </c>
      <c r="K33" s="35"/>
      <c r="L33" s="11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08" t="s">
        <v>48</v>
      </c>
      <c r="F34" s="125">
        <f>ROUND((SUM(BF85:BF191)),  2)</f>
        <v>0</v>
      </c>
      <c r="G34" s="35"/>
      <c r="H34" s="35"/>
      <c r="I34" s="126">
        <v>0.15</v>
      </c>
      <c r="J34" s="125">
        <f>ROUND(((SUM(BF85:BF191))*I34),  2)</f>
        <v>0</v>
      </c>
      <c r="K34" s="35"/>
      <c r="L34" s="11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08" t="s">
        <v>49</v>
      </c>
      <c r="F35" s="125">
        <f>ROUND((SUM(BG85:BG191)),  2)</f>
        <v>0</v>
      </c>
      <c r="G35" s="35"/>
      <c r="H35" s="35"/>
      <c r="I35" s="126">
        <v>0.21</v>
      </c>
      <c r="J35" s="125">
        <f>0</f>
        <v>0</v>
      </c>
      <c r="K35" s="35"/>
      <c r="L35" s="11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08" t="s">
        <v>50</v>
      </c>
      <c r="F36" s="125">
        <f>ROUND((SUM(BH85:BH191)),  2)</f>
        <v>0</v>
      </c>
      <c r="G36" s="35"/>
      <c r="H36" s="35"/>
      <c r="I36" s="126">
        <v>0.15</v>
      </c>
      <c r="J36" s="125">
        <f>0</f>
        <v>0</v>
      </c>
      <c r="K36" s="35"/>
      <c r="L36" s="11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08" t="s">
        <v>51</v>
      </c>
      <c r="F37" s="125">
        <f>ROUND((SUM(BI85:BI191)),  2)</f>
        <v>0</v>
      </c>
      <c r="G37" s="35"/>
      <c r="H37" s="35"/>
      <c r="I37" s="126">
        <v>0</v>
      </c>
      <c r="J37" s="125">
        <f>0</f>
        <v>0</v>
      </c>
      <c r="K37" s="35"/>
      <c r="L37" s="11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109"/>
      <c r="J38" s="35"/>
      <c r="K38" s="35"/>
      <c r="L38" s="11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7"/>
      <c r="D39" s="128" t="s">
        <v>52</v>
      </c>
      <c r="E39" s="129"/>
      <c r="F39" s="129"/>
      <c r="G39" s="130" t="s">
        <v>53</v>
      </c>
      <c r="H39" s="131" t="s">
        <v>54</v>
      </c>
      <c r="I39" s="132"/>
      <c r="J39" s="133">
        <f>SUM(J30:J37)</f>
        <v>0</v>
      </c>
      <c r="K39" s="134"/>
      <c r="L39" s="11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135"/>
      <c r="C40" s="136"/>
      <c r="D40" s="136"/>
      <c r="E40" s="136"/>
      <c r="F40" s="136"/>
      <c r="G40" s="136"/>
      <c r="H40" s="136"/>
      <c r="I40" s="137"/>
      <c r="J40" s="136"/>
      <c r="K40" s="136"/>
      <c r="L40" s="11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" customHeight="1">
      <c r="A44" s="35"/>
      <c r="B44" s="138"/>
      <c r="C44" s="139"/>
      <c r="D44" s="139"/>
      <c r="E44" s="139"/>
      <c r="F44" s="139"/>
      <c r="G44" s="139"/>
      <c r="H44" s="139"/>
      <c r="I44" s="140"/>
      <c r="J44" s="139"/>
      <c r="K44" s="139"/>
      <c r="L44" s="110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" customHeight="1">
      <c r="A45" s="35"/>
      <c r="B45" s="36"/>
      <c r="C45" s="24" t="s">
        <v>111</v>
      </c>
      <c r="D45" s="37"/>
      <c r="E45" s="37"/>
      <c r="F45" s="37"/>
      <c r="G45" s="37"/>
      <c r="H45" s="37"/>
      <c r="I45" s="109"/>
      <c r="J45" s="37"/>
      <c r="K45" s="37"/>
      <c r="L45" s="110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" customHeight="1">
      <c r="A46" s="35"/>
      <c r="B46" s="36"/>
      <c r="C46" s="37"/>
      <c r="D46" s="37"/>
      <c r="E46" s="37"/>
      <c r="F46" s="37"/>
      <c r="G46" s="37"/>
      <c r="H46" s="37"/>
      <c r="I46" s="109"/>
      <c r="J46" s="37"/>
      <c r="K46" s="37"/>
      <c r="L46" s="110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30" t="s">
        <v>16</v>
      </c>
      <c r="D47" s="37"/>
      <c r="E47" s="37"/>
      <c r="F47" s="37"/>
      <c r="G47" s="37"/>
      <c r="H47" s="37"/>
      <c r="I47" s="109"/>
      <c r="J47" s="37"/>
      <c r="K47" s="37"/>
      <c r="L47" s="110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80" t="str">
        <f>E7</f>
        <v>Praha bez bariér - nádraží Hostivař, prostupnost uzlu, Praha 10, č. akce 999412_9 - rozpočet</v>
      </c>
      <c r="F48" s="381"/>
      <c r="G48" s="381"/>
      <c r="H48" s="381"/>
      <c r="I48" s="109"/>
      <c r="J48" s="37"/>
      <c r="K48" s="37"/>
      <c r="L48" s="110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30" t="s">
        <v>109</v>
      </c>
      <c r="D49" s="37"/>
      <c r="E49" s="37"/>
      <c r="F49" s="37"/>
      <c r="G49" s="37"/>
      <c r="H49" s="37"/>
      <c r="I49" s="109"/>
      <c r="J49" s="37"/>
      <c r="K49" s="37"/>
      <c r="L49" s="110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333" t="str">
        <f>E9</f>
        <v>SO 102 - Zastávka MHD</v>
      </c>
      <c r="F50" s="382"/>
      <c r="G50" s="382"/>
      <c r="H50" s="382"/>
      <c r="I50" s="109"/>
      <c r="J50" s="37"/>
      <c r="K50" s="37"/>
      <c r="L50" s="110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" customHeight="1">
      <c r="A51" s="35"/>
      <c r="B51" s="36"/>
      <c r="C51" s="37"/>
      <c r="D51" s="37"/>
      <c r="E51" s="37"/>
      <c r="F51" s="37"/>
      <c r="G51" s="37"/>
      <c r="H51" s="37"/>
      <c r="I51" s="109"/>
      <c r="J51" s="37"/>
      <c r="K51" s="37"/>
      <c r="L51" s="110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30" t="s">
        <v>21</v>
      </c>
      <c r="D52" s="37"/>
      <c r="E52" s="37"/>
      <c r="F52" s="28" t="str">
        <f>F12</f>
        <v xml:space="preserve"> </v>
      </c>
      <c r="G52" s="37"/>
      <c r="H52" s="37"/>
      <c r="I52" s="112" t="s">
        <v>23</v>
      </c>
      <c r="J52" s="60" t="str">
        <f>IF(J12="","",J12)</f>
        <v>23. 3. 2020</v>
      </c>
      <c r="K52" s="37"/>
      <c r="L52" s="110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" customHeight="1">
      <c r="A53" s="35"/>
      <c r="B53" s="36"/>
      <c r="C53" s="37"/>
      <c r="D53" s="37"/>
      <c r="E53" s="37"/>
      <c r="F53" s="37"/>
      <c r="G53" s="37"/>
      <c r="H53" s="37"/>
      <c r="I53" s="109"/>
      <c r="J53" s="37"/>
      <c r="K53" s="37"/>
      <c r="L53" s="110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5.65" customHeight="1">
      <c r="A54" s="35"/>
      <c r="B54" s="36"/>
      <c r="C54" s="30" t="s">
        <v>25</v>
      </c>
      <c r="D54" s="37"/>
      <c r="E54" s="37"/>
      <c r="F54" s="28" t="str">
        <f>E15</f>
        <v>TSK Praha a.s.</v>
      </c>
      <c r="G54" s="37"/>
      <c r="H54" s="37"/>
      <c r="I54" s="112" t="s">
        <v>33</v>
      </c>
      <c r="J54" s="33" t="str">
        <f>E21</f>
        <v>SUDOP PRAHA a.s.</v>
      </c>
      <c r="K54" s="37"/>
      <c r="L54" s="110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15.15" customHeight="1">
      <c r="A55" s="35"/>
      <c r="B55" s="36"/>
      <c r="C55" s="30" t="s">
        <v>31</v>
      </c>
      <c r="D55" s="37"/>
      <c r="E55" s="37"/>
      <c r="F55" s="28" t="str">
        <f>IF(E18="","",E18)</f>
        <v>Vyplň údaj</v>
      </c>
      <c r="G55" s="37"/>
      <c r="H55" s="37"/>
      <c r="I55" s="112" t="s">
        <v>38</v>
      </c>
      <c r="J55" s="33" t="str">
        <f>E24</f>
        <v xml:space="preserve"> </v>
      </c>
      <c r="K55" s="37"/>
      <c r="L55" s="110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109"/>
      <c r="J56" s="37"/>
      <c r="K56" s="37"/>
      <c r="L56" s="110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41" t="s">
        <v>112</v>
      </c>
      <c r="D57" s="142"/>
      <c r="E57" s="142"/>
      <c r="F57" s="142"/>
      <c r="G57" s="142"/>
      <c r="H57" s="142"/>
      <c r="I57" s="143"/>
      <c r="J57" s="144" t="s">
        <v>113</v>
      </c>
      <c r="K57" s="142"/>
      <c r="L57" s="110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109"/>
      <c r="J58" s="37"/>
      <c r="K58" s="37"/>
      <c r="L58" s="110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8" customHeight="1">
      <c r="A59" s="35"/>
      <c r="B59" s="36"/>
      <c r="C59" s="145" t="s">
        <v>74</v>
      </c>
      <c r="D59" s="37"/>
      <c r="E59" s="37"/>
      <c r="F59" s="37"/>
      <c r="G59" s="37"/>
      <c r="H59" s="37"/>
      <c r="I59" s="109"/>
      <c r="J59" s="78">
        <f>J85</f>
        <v>0</v>
      </c>
      <c r="K59" s="37"/>
      <c r="L59" s="110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8" t="s">
        <v>114</v>
      </c>
    </row>
    <row r="60" spans="1:47" s="9" customFormat="1" ht="24.9" customHeight="1">
      <c r="B60" s="146"/>
      <c r="C60" s="147"/>
      <c r="D60" s="148" t="s">
        <v>209</v>
      </c>
      <c r="E60" s="149"/>
      <c r="F60" s="149"/>
      <c r="G60" s="149"/>
      <c r="H60" s="149"/>
      <c r="I60" s="150"/>
      <c r="J60" s="151">
        <f>J86</f>
        <v>0</v>
      </c>
      <c r="K60" s="147"/>
      <c r="L60" s="152"/>
    </row>
    <row r="61" spans="1:47" s="9" customFormat="1" ht="24.9" customHeight="1">
      <c r="B61" s="146"/>
      <c r="C61" s="147"/>
      <c r="D61" s="148" t="s">
        <v>450</v>
      </c>
      <c r="E61" s="149"/>
      <c r="F61" s="149"/>
      <c r="G61" s="149"/>
      <c r="H61" s="149"/>
      <c r="I61" s="150"/>
      <c r="J61" s="151">
        <f>J111</f>
        <v>0</v>
      </c>
      <c r="K61" s="147"/>
      <c r="L61" s="152"/>
    </row>
    <row r="62" spans="1:47" s="9" customFormat="1" ht="24.9" customHeight="1">
      <c r="B62" s="146"/>
      <c r="C62" s="147"/>
      <c r="D62" s="148" t="s">
        <v>211</v>
      </c>
      <c r="E62" s="149"/>
      <c r="F62" s="149"/>
      <c r="G62" s="149"/>
      <c r="H62" s="149"/>
      <c r="I62" s="150"/>
      <c r="J62" s="151">
        <f>J113</f>
        <v>0</v>
      </c>
      <c r="K62" s="147"/>
      <c r="L62" s="152"/>
    </row>
    <row r="63" spans="1:47" s="9" customFormat="1" ht="24.9" customHeight="1">
      <c r="B63" s="146"/>
      <c r="C63" s="147"/>
      <c r="D63" s="148" t="s">
        <v>212</v>
      </c>
      <c r="E63" s="149"/>
      <c r="F63" s="149"/>
      <c r="G63" s="149"/>
      <c r="H63" s="149"/>
      <c r="I63" s="150"/>
      <c r="J63" s="151">
        <f>J145</f>
        <v>0</v>
      </c>
      <c r="K63" s="147"/>
      <c r="L63" s="152"/>
    </row>
    <row r="64" spans="1:47" s="9" customFormat="1" ht="24.9" customHeight="1">
      <c r="B64" s="146"/>
      <c r="C64" s="147"/>
      <c r="D64" s="148" t="s">
        <v>213</v>
      </c>
      <c r="E64" s="149"/>
      <c r="F64" s="149"/>
      <c r="G64" s="149"/>
      <c r="H64" s="149"/>
      <c r="I64" s="150"/>
      <c r="J64" s="151">
        <f>J156</f>
        <v>0</v>
      </c>
      <c r="K64" s="147"/>
      <c r="L64" s="152"/>
    </row>
    <row r="65" spans="1:31" s="9" customFormat="1" ht="24.9" customHeight="1">
      <c r="B65" s="146"/>
      <c r="C65" s="147"/>
      <c r="D65" s="148" t="s">
        <v>214</v>
      </c>
      <c r="E65" s="149"/>
      <c r="F65" s="149"/>
      <c r="G65" s="149"/>
      <c r="H65" s="149"/>
      <c r="I65" s="150"/>
      <c r="J65" s="151">
        <f>J187</f>
        <v>0</v>
      </c>
      <c r="K65" s="147"/>
      <c r="L65" s="152"/>
    </row>
    <row r="66" spans="1:31" s="2" customFormat="1" ht="21.75" customHeight="1">
      <c r="A66" s="35"/>
      <c r="B66" s="36"/>
      <c r="C66" s="37"/>
      <c r="D66" s="37"/>
      <c r="E66" s="37"/>
      <c r="F66" s="37"/>
      <c r="G66" s="37"/>
      <c r="H66" s="37"/>
      <c r="I66" s="109"/>
      <c r="J66" s="37"/>
      <c r="K66" s="37"/>
      <c r="L66" s="110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</row>
    <row r="67" spans="1:31" s="2" customFormat="1" ht="6.9" customHeight="1">
      <c r="A67" s="35"/>
      <c r="B67" s="48"/>
      <c r="C67" s="49"/>
      <c r="D67" s="49"/>
      <c r="E67" s="49"/>
      <c r="F67" s="49"/>
      <c r="G67" s="49"/>
      <c r="H67" s="49"/>
      <c r="I67" s="137"/>
      <c r="J67" s="49"/>
      <c r="K67" s="49"/>
      <c r="L67" s="110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</row>
    <row r="71" spans="1:31" s="2" customFormat="1" ht="6.9" customHeight="1">
      <c r="A71" s="35"/>
      <c r="B71" s="50"/>
      <c r="C71" s="51"/>
      <c r="D71" s="51"/>
      <c r="E71" s="51"/>
      <c r="F71" s="51"/>
      <c r="G71" s="51"/>
      <c r="H71" s="51"/>
      <c r="I71" s="140"/>
      <c r="J71" s="51"/>
      <c r="K71" s="51"/>
      <c r="L71" s="110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1" s="2" customFormat="1" ht="24.9" customHeight="1">
      <c r="A72" s="35"/>
      <c r="B72" s="36"/>
      <c r="C72" s="24" t="s">
        <v>122</v>
      </c>
      <c r="D72" s="37"/>
      <c r="E72" s="37"/>
      <c r="F72" s="37"/>
      <c r="G72" s="37"/>
      <c r="H72" s="37"/>
      <c r="I72" s="109"/>
      <c r="J72" s="37"/>
      <c r="K72" s="37"/>
      <c r="L72" s="110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6.9" customHeight="1">
      <c r="A73" s="35"/>
      <c r="B73" s="36"/>
      <c r="C73" s="37"/>
      <c r="D73" s="37"/>
      <c r="E73" s="37"/>
      <c r="F73" s="37"/>
      <c r="G73" s="37"/>
      <c r="H73" s="37"/>
      <c r="I73" s="109"/>
      <c r="J73" s="37"/>
      <c r="K73" s="37"/>
      <c r="L73" s="110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12" customHeight="1">
      <c r="A74" s="35"/>
      <c r="B74" s="36"/>
      <c r="C74" s="30" t="s">
        <v>16</v>
      </c>
      <c r="D74" s="37"/>
      <c r="E74" s="37"/>
      <c r="F74" s="37"/>
      <c r="G74" s="37"/>
      <c r="H74" s="37"/>
      <c r="I74" s="109"/>
      <c r="J74" s="37"/>
      <c r="K74" s="37"/>
      <c r="L74" s="110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16.5" customHeight="1">
      <c r="A75" s="35"/>
      <c r="B75" s="36"/>
      <c r="C75" s="37"/>
      <c r="D75" s="37"/>
      <c r="E75" s="380" t="str">
        <f>E7</f>
        <v>Praha bez bariér - nádraží Hostivař, prostupnost uzlu, Praha 10, č. akce 999412_9 - rozpočet</v>
      </c>
      <c r="F75" s="381"/>
      <c r="G75" s="381"/>
      <c r="H75" s="381"/>
      <c r="I75" s="109"/>
      <c r="J75" s="37"/>
      <c r="K75" s="37"/>
      <c r="L75" s="110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12" customHeight="1">
      <c r="A76" s="35"/>
      <c r="B76" s="36"/>
      <c r="C76" s="30" t="s">
        <v>109</v>
      </c>
      <c r="D76" s="37"/>
      <c r="E76" s="37"/>
      <c r="F76" s="37"/>
      <c r="G76" s="37"/>
      <c r="H76" s="37"/>
      <c r="I76" s="109"/>
      <c r="J76" s="37"/>
      <c r="K76" s="37"/>
      <c r="L76" s="11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6.5" customHeight="1">
      <c r="A77" s="35"/>
      <c r="B77" s="36"/>
      <c r="C77" s="37"/>
      <c r="D77" s="37"/>
      <c r="E77" s="333" t="str">
        <f>E9</f>
        <v>SO 102 - Zastávka MHD</v>
      </c>
      <c r="F77" s="382"/>
      <c r="G77" s="382"/>
      <c r="H77" s="382"/>
      <c r="I77" s="109"/>
      <c r="J77" s="37"/>
      <c r="K77" s="37"/>
      <c r="L77" s="11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6.9" customHeight="1">
      <c r="A78" s="35"/>
      <c r="B78" s="36"/>
      <c r="C78" s="37"/>
      <c r="D78" s="37"/>
      <c r="E78" s="37"/>
      <c r="F78" s="37"/>
      <c r="G78" s="37"/>
      <c r="H78" s="37"/>
      <c r="I78" s="109"/>
      <c r="J78" s="37"/>
      <c r="K78" s="37"/>
      <c r="L78" s="110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12" customHeight="1">
      <c r="A79" s="35"/>
      <c r="B79" s="36"/>
      <c r="C79" s="30" t="s">
        <v>21</v>
      </c>
      <c r="D79" s="37"/>
      <c r="E79" s="37"/>
      <c r="F79" s="28" t="str">
        <f>F12</f>
        <v xml:space="preserve"> </v>
      </c>
      <c r="G79" s="37"/>
      <c r="H79" s="37"/>
      <c r="I79" s="112" t="s">
        <v>23</v>
      </c>
      <c r="J79" s="60" t="str">
        <f>IF(J12="","",J12)</f>
        <v>23. 3. 2020</v>
      </c>
      <c r="K79" s="37"/>
      <c r="L79" s="110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6.9" customHeight="1">
      <c r="A80" s="35"/>
      <c r="B80" s="36"/>
      <c r="C80" s="37"/>
      <c r="D80" s="37"/>
      <c r="E80" s="37"/>
      <c r="F80" s="37"/>
      <c r="G80" s="37"/>
      <c r="H80" s="37"/>
      <c r="I80" s="109"/>
      <c r="J80" s="37"/>
      <c r="K80" s="37"/>
      <c r="L80" s="110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25.65" customHeight="1">
      <c r="A81" s="35"/>
      <c r="B81" s="36"/>
      <c r="C81" s="30" t="s">
        <v>25</v>
      </c>
      <c r="D81" s="37"/>
      <c r="E81" s="37"/>
      <c r="F81" s="28" t="str">
        <f>E15</f>
        <v>TSK Praha a.s.</v>
      </c>
      <c r="G81" s="37"/>
      <c r="H81" s="37"/>
      <c r="I81" s="112" t="s">
        <v>33</v>
      </c>
      <c r="J81" s="33" t="str">
        <f>E21</f>
        <v>SUDOP PRAHA a.s.</v>
      </c>
      <c r="K81" s="37"/>
      <c r="L81" s="11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15.15" customHeight="1">
      <c r="A82" s="35"/>
      <c r="B82" s="36"/>
      <c r="C82" s="30" t="s">
        <v>31</v>
      </c>
      <c r="D82" s="37"/>
      <c r="E82" s="37"/>
      <c r="F82" s="28" t="str">
        <f>IF(E18="","",E18)</f>
        <v>Vyplň údaj</v>
      </c>
      <c r="G82" s="37"/>
      <c r="H82" s="37"/>
      <c r="I82" s="112" t="s">
        <v>38</v>
      </c>
      <c r="J82" s="33" t="str">
        <f>E24</f>
        <v xml:space="preserve"> </v>
      </c>
      <c r="K82" s="37"/>
      <c r="L82" s="11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2" customFormat="1" ht="10.35" customHeight="1">
      <c r="A83" s="35"/>
      <c r="B83" s="36"/>
      <c r="C83" s="37"/>
      <c r="D83" s="37"/>
      <c r="E83" s="37"/>
      <c r="F83" s="37"/>
      <c r="G83" s="37"/>
      <c r="H83" s="37"/>
      <c r="I83" s="109"/>
      <c r="J83" s="37"/>
      <c r="K83" s="37"/>
      <c r="L83" s="11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65" s="11" customFormat="1" ht="29.25" customHeight="1">
      <c r="A84" s="160"/>
      <c r="B84" s="161"/>
      <c r="C84" s="162" t="s">
        <v>123</v>
      </c>
      <c r="D84" s="163" t="s">
        <v>61</v>
      </c>
      <c r="E84" s="163" t="s">
        <v>57</v>
      </c>
      <c r="F84" s="163" t="s">
        <v>58</v>
      </c>
      <c r="G84" s="163" t="s">
        <v>124</v>
      </c>
      <c r="H84" s="163" t="s">
        <v>125</v>
      </c>
      <c r="I84" s="164" t="s">
        <v>126</v>
      </c>
      <c r="J84" s="163" t="s">
        <v>113</v>
      </c>
      <c r="K84" s="165" t="s">
        <v>127</v>
      </c>
      <c r="L84" s="166"/>
      <c r="M84" s="69" t="s">
        <v>19</v>
      </c>
      <c r="N84" s="70" t="s">
        <v>46</v>
      </c>
      <c r="O84" s="70" t="s">
        <v>128</v>
      </c>
      <c r="P84" s="70" t="s">
        <v>129</v>
      </c>
      <c r="Q84" s="70" t="s">
        <v>130</v>
      </c>
      <c r="R84" s="70" t="s">
        <v>131</v>
      </c>
      <c r="S84" s="70" t="s">
        <v>132</v>
      </c>
      <c r="T84" s="71" t="s">
        <v>133</v>
      </c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60"/>
    </row>
    <row r="85" spans="1:65" s="2" customFormat="1" ht="22.8" customHeight="1">
      <c r="A85" s="35"/>
      <c r="B85" s="36"/>
      <c r="C85" s="76" t="s">
        <v>134</v>
      </c>
      <c r="D85" s="37"/>
      <c r="E85" s="37"/>
      <c r="F85" s="37"/>
      <c r="G85" s="37"/>
      <c r="H85" s="37"/>
      <c r="I85" s="109"/>
      <c r="J85" s="167">
        <f>BK85</f>
        <v>0</v>
      </c>
      <c r="K85" s="37"/>
      <c r="L85" s="40"/>
      <c r="M85" s="72"/>
      <c r="N85" s="168"/>
      <c r="O85" s="73"/>
      <c r="P85" s="169">
        <f>P86+P111+P113+P145+P156+P187</f>
        <v>0</v>
      </c>
      <c r="Q85" s="73"/>
      <c r="R85" s="169">
        <f>R86+R111+R113+R145+R156+R187</f>
        <v>657.13698999999997</v>
      </c>
      <c r="S85" s="73"/>
      <c r="T85" s="170">
        <f>T86+T111+T113+T145+T156+T187</f>
        <v>511.76</v>
      </c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T85" s="18" t="s">
        <v>75</v>
      </c>
      <c r="AU85" s="18" t="s">
        <v>114</v>
      </c>
      <c r="BK85" s="171">
        <f>BK86+BK111+BK113+BK145+BK156+BK187</f>
        <v>0</v>
      </c>
    </row>
    <row r="86" spans="1:65" s="12" customFormat="1" ht="25.95" customHeight="1">
      <c r="B86" s="172"/>
      <c r="C86" s="173"/>
      <c r="D86" s="174" t="s">
        <v>75</v>
      </c>
      <c r="E86" s="175" t="s">
        <v>215</v>
      </c>
      <c r="F86" s="175" t="s">
        <v>216</v>
      </c>
      <c r="G86" s="173"/>
      <c r="H86" s="173"/>
      <c r="I86" s="176"/>
      <c r="J86" s="177">
        <f>BK86</f>
        <v>0</v>
      </c>
      <c r="K86" s="173"/>
      <c r="L86" s="178"/>
      <c r="M86" s="179"/>
      <c r="N86" s="180"/>
      <c r="O86" s="180"/>
      <c r="P86" s="181">
        <f>SUM(P87:P110)</f>
        <v>0</v>
      </c>
      <c r="Q86" s="180"/>
      <c r="R86" s="181">
        <f>SUM(R87:R110)</f>
        <v>0.13382000000000002</v>
      </c>
      <c r="S86" s="180"/>
      <c r="T86" s="182">
        <f>SUM(T87:T110)</f>
        <v>509.27800000000002</v>
      </c>
      <c r="AR86" s="183" t="s">
        <v>84</v>
      </c>
      <c r="AT86" s="184" t="s">
        <v>75</v>
      </c>
      <c r="AU86" s="184" t="s">
        <v>76</v>
      </c>
      <c r="AY86" s="183" t="s">
        <v>137</v>
      </c>
      <c r="BK86" s="185">
        <f>SUM(BK87:BK110)</f>
        <v>0</v>
      </c>
    </row>
    <row r="87" spans="1:65" s="2" customFormat="1" ht="33" customHeight="1">
      <c r="A87" s="35"/>
      <c r="B87" s="36"/>
      <c r="C87" s="186" t="s">
        <v>84</v>
      </c>
      <c r="D87" s="186" t="s">
        <v>138</v>
      </c>
      <c r="E87" s="187" t="s">
        <v>451</v>
      </c>
      <c r="F87" s="188" t="s">
        <v>452</v>
      </c>
      <c r="G87" s="189" t="s">
        <v>219</v>
      </c>
      <c r="H87" s="190">
        <v>157</v>
      </c>
      <c r="I87" s="191"/>
      <c r="J87" s="192">
        <f t="shared" ref="J87:J92" si="0">ROUND(I87*H87,2)</f>
        <v>0</v>
      </c>
      <c r="K87" s="188" t="s">
        <v>161</v>
      </c>
      <c r="L87" s="40"/>
      <c r="M87" s="193" t="s">
        <v>19</v>
      </c>
      <c r="N87" s="194" t="s">
        <v>47</v>
      </c>
      <c r="O87" s="65"/>
      <c r="P87" s="195">
        <f t="shared" ref="P87:P92" si="1">O87*H87</f>
        <v>0</v>
      </c>
      <c r="Q87" s="195">
        <v>0</v>
      </c>
      <c r="R87" s="195">
        <f t="shared" ref="R87:R92" si="2">Q87*H87</f>
        <v>0</v>
      </c>
      <c r="S87" s="195">
        <v>0.44</v>
      </c>
      <c r="T87" s="196">
        <f t="shared" ref="T87:T92" si="3">S87*H87</f>
        <v>69.08</v>
      </c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R87" s="197" t="s">
        <v>142</v>
      </c>
      <c r="AT87" s="197" t="s">
        <v>138</v>
      </c>
      <c r="AU87" s="197" t="s">
        <v>84</v>
      </c>
      <c r="AY87" s="18" t="s">
        <v>137</v>
      </c>
      <c r="BE87" s="198">
        <f t="shared" ref="BE87:BE92" si="4">IF(N87="základní",J87,0)</f>
        <v>0</v>
      </c>
      <c r="BF87" s="198">
        <f t="shared" ref="BF87:BF92" si="5">IF(N87="snížená",J87,0)</f>
        <v>0</v>
      </c>
      <c r="BG87" s="198">
        <f t="shared" ref="BG87:BG92" si="6">IF(N87="zákl. přenesená",J87,0)</f>
        <v>0</v>
      </c>
      <c r="BH87" s="198">
        <f t="shared" ref="BH87:BH92" si="7">IF(N87="sníž. přenesená",J87,0)</f>
        <v>0</v>
      </c>
      <c r="BI87" s="198">
        <f t="shared" ref="BI87:BI92" si="8">IF(N87="nulová",J87,0)</f>
        <v>0</v>
      </c>
      <c r="BJ87" s="18" t="s">
        <v>84</v>
      </c>
      <c r="BK87" s="198">
        <f t="shared" ref="BK87:BK92" si="9">ROUND(I87*H87,2)</f>
        <v>0</v>
      </c>
      <c r="BL87" s="18" t="s">
        <v>142</v>
      </c>
      <c r="BM87" s="197" t="s">
        <v>86</v>
      </c>
    </row>
    <row r="88" spans="1:65" s="2" customFormat="1" ht="33" customHeight="1">
      <c r="A88" s="35"/>
      <c r="B88" s="36"/>
      <c r="C88" s="186" t="s">
        <v>86</v>
      </c>
      <c r="D88" s="186" t="s">
        <v>138</v>
      </c>
      <c r="E88" s="187" t="s">
        <v>453</v>
      </c>
      <c r="F88" s="188" t="s">
        <v>454</v>
      </c>
      <c r="G88" s="189" t="s">
        <v>219</v>
      </c>
      <c r="H88" s="190">
        <v>66</v>
      </c>
      <c r="I88" s="191"/>
      <c r="J88" s="192">
        <f t="shared" si="0"/>
        <v>0</v>
      </c>
      <c r="K88" s="188" t="s">
        <v>161</v>
      </c>
      <c r="L88" s="40"/>
      <c r="M88" s="193" t="s">
        <v>19</v>
      </c>
      <c r="N88" s="194" t="s">
        <v>47</v>
      </c>
      <c r="O88" s="65"/>
      <c r="P88" s="195">
        <f t="shared" si="1"/>
        <v>0</v>
      </c>
      <c r="Q88" s="195">
        <v>0</v>
      </c>
      <c r="R88" s="195">
        <f t="shared" si="2"/>
        <v>0</v>
      </c>
      <c r="S88" s="195">
        <v>0.75</v>
      </c>
      <c r="T88" s="196">
        <f t="shared" si="3"/>
        <v>49.5</v>
      </c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R88" s="197" t="s">
        <v>142</v>
      </c>
      <c r="AT88" s="197" t="s">
        <v>138</v>
      </c>
      <c r="AU88" s="197" t="s">
        <v>84</v>
      </c>
      <c r="AY88" s="18" t="s">
        <v>137</v>
      </c>
      <c r="BE88" s="198">
        <f t="shared" si="4"/>
        <v>0</v>
      </c>
      <c r="BF88" s="198">
        <f t="shared" si="5"/>
        <v>0</v>
      </c>
      <c r="BG88" s="198">
        <f t="shared" si="6"/>
        <v>0</v>
      </c>
      <c r="BH88" s="198">
        <f t="shared" si="7"/>
        <v>0</v>
      </c>
      <c r="BI88" s="198">
        <f t="shared" si="8"/>
        <v>0</v>
      </c>
      <c r="BJ88" s="18" t="s">
        <v>84</v>
      </c>
      <c r="BK88" s="198">
        <f t="shared" si="9"/>
        <v>0</v>
      </c>
      <c r="BL88" s="18" t="s">
        <v>142</v>
      </c>
      <c r="BM88" s="197" t="s">
        <v>142</v>
      </c>
    </row>
    <row r="89" spans="1:65" s="2" customFormat="1" ht="33" customHeight="1">
      <c r="A89" s="35"/>
      <c r="B89" s="36"/>
      <c r="C89" s="186" t="s">
        <v>148</v>
      </c>
      <c r="D89" s="186" t="s">
        <v>138</v>
      </c>
      <c r="E89" s="187" t="s">
        <v>222</v>
      </c>
      <c r="F89" s="188" t="s">
        <v>223</v>
      </c>
      <c r="G89" s="189" t="s">
        <v>219</v>
      </c>
      <c r="H89" s="190">
        <v>290</v>
      </c>
      <c r="I89" s="191"/>
      <c r="J89" s="192">
        <f t="shared" si="0"/>
        <v>0</v>
      </c>
      <c r="K89" s="188" t="s">
        <v>161</v>
      </c>
      <c r="L89" s="40"/>
      <c r="M89" s="193" t="s">
        <v>19</v>
      </c>
      <c r="N89" s="194" t="s">
        <v>47</v>
      </c>
      <c r="O89" s="65"/>
      <c r="P89" s="195">
        <f t="shared" si="1"/>
        <v>0</v>
      </c>
      <c r="Q89" s="195">
        <v>0</v>
      </c>
      <c r="R89" s="195">
        <f t="shared" si="2"/>
        <v>0</v>
      </c>
      <c r="S89" s="195">
        <v>0.28999999999999998</v>
      </c>
      <c r="T89" s="196">
        <f t="shared" si="3"/>
        <v>84.1</v>
      </c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R89" s="197" t="s">
        <v>142</v>
      </c>
      <c r="AT89" s="197" t="s">
        <v>138</v>
      </c>
      <c r="AU89" s="197" t="s">
        <v>84</v>
      </c>
      <c r="AY89" s="18" t="s">
        <v>137</v>
      </c>
      <c r="BE89" s="198">
        <f t="shared" si="4"/>
        <v>0</v>
      </c>
      <c r="BF89" s="198">
        <f t="shared" si="5"/>
        <v>0</v>
      </c>
      <c r="BG89" s="198">
        <f t="shared" si="6"/>
        <v>0</v>
      </c>
      <c r="BH89" s="198">
        <f t="shared" si="7"/>
        <v>0</v>
      </c>
      <c r="BI89" s="198">
        <f t="shared" si="8"/>
        <v>0</v>
      </c>
      <c r="BJ89" s="18" t="s">
        <v>84</v>
      </c>
      <c r="BK89" s="198">
        <f t="shared" si="9"/>
        <v>0</v>
      </c>
      <c r="BL89" s="18" t="s">
        <v>142</v>
      </c>
      <c r="BM89" s="197" t="s">
        <v>171</v>
      </c>
    </row>
    <row r="90" spans="1:65" s="2" customFormat="1" ht="21.75" customHeight="1">
      <c r="A90" s="35"/>
      <c r="B90" s="36"/>
      <c r="C90" s="186" t="s">
        <v>142</v>
      </c>
      <c r="D90" s="186" t="s">
        <v>138</v>
      </c>
      <c r="E90" s="187" t="s">
        <v>226</v>
      </c>
      <c r="F90" s="188" t="s">
        <v>227</v>
      </c>
      <c r="G90" s="189" t="s">
        <v>219</v>
      </c>
      <c r="H90" s="190">
        <v>290</v>
      </c>
      <c r="I90" s="191"/>
      <c r="J90" s="192">
        <f t="shared" si="0"/>
        <v>0</v>
      </c>
      <c r="K90" s="188" t="s">
        <v>161</v>
      </c>
      <c r="L90" s="40"/>
      <c r="M90" s="193" t="s">
        <v>19</v>
      </c>
      <c r="N90" s="194" t="s">
        <v>47</v>
      </c>
      <c r="O90" s="65"/>
      <c r="P90" s="195">
        <f t="shared" si="1"/>
        <v>0</v>
      </c>
      <c r="Q90" s="195">
        <v>0</v>
      </c>
      <c r="R90" s="195">
        <f t="shared" si="2"/>
        <v>0</v>
      </c>
      <c r="S90" s="195">
        <v>9.8000000000000004E-2</v>
      </c>
      <c r="T90" s="196">
        <f t="shared" si="3"/>
        <v>28.42</v>
      </c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R90" s="197" t="s">
        <v>142</v>
      </c>
      <c r="AT90" s="197" t="s">
        <v>138</v>
      </c>
      <c r="AU90" s="197" t="s">
        <v>84</v>
      </c>
      <c r="AY90" s="18" t="s">
        <v>137</v>
      </c>
      <c r="BE90" s="198">
        <f t="shared" si="4"/>
        <v>0</v>
      </c>
      <c r="BF90" s="198">
        <f t="shared" si="5"/>
        <v>0</v>
      </c>
      <c r="BG90" s="198">
        <f t="shared" si="6"/>
        <v>0</v>
      </c>
      <c r="BH90" s="198">
        <f t="shared" si="7"/>
        <v>0</v>
      </c>
      <c r="BI90" s="198">
        <f t="shared" si="8"/>
        <v>0</v>
      </c>
      <c r="BJ90" s="18" t="s">
        <v>84</v>
      </c>
      <c r="BK90" s="198">
        <f t="shared" si="9"/>
        <v>0</v>
      </c>
      <c r="BL90" s="18" t="s">
        <v>142</v>
      </c>
      <c r="BM90" s="197" t="s">
        <v>146</v>
      </c>
    </row>
    <row r="91" spans="1:65" s="2" customFormat="1" ht="21.75" customHeight="1">
      <c r="A91" s="35"/>
      <c r="B91" s="36"/>
      <c r="C91" s="186" t="s">
        <v>155</v>
      </c>
      <c r="D91" s="186" t="s">
        <v>138</v>
      </c>
      <c r="E91" s="187" t="s">
        <v>235</v>
      </c>
      <c r="F91" s="188" t="s">
        <v>236</v>
      </c>
      <c r="G91" s="189" t="s">
        <v>237</v>
      </c>
      <c r="H91" s="190">
        <v>275</v>
      </c>
      <c r="I91" s="191"/>
      <c r="J91" s="192">
        <f t="shared" si="0"/>
        <v>0</v>
      </c>
      <c r="K91" s="188" t="s">
        <v>161</v>
      </c>
      <c r="L91" s="40"/>
      <c r="M91" s="193" t="s">
        <v>19</v>
      </c>
      <c r="N91" s="194" t="s">
        <v>47</v>
      </c>
      <c r="O91" s="65"/>
      <c r="P91" s="195">
        <f t="shared" si="1"/>
        <v>0</v>
      </c>
      <c r="Q91" s="195">
        <v>0</v>
      </c>
      <c r="R91" s="195">
        <f t="shared" si="2"/>
        <v>0</v>
      </c>
      <c r="S91" s="195">
        <v>0.20499999999999999</v>
      </c>
      <c r="T91" s="196">
        <f t="shared" si="3"/>
        <v>56.375</v>
      </c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R91" s="197" t="s">
        <v>142</v>
      </c>
      <c r="AT91" s="197" t="s">
        <v>138</v>
      </c>
      <c r="AU91" s="197" t="s">
        <v>84</v>
      </c>
      <c r="AY91" s="18" t="s">
        <v>137</v>
      </c>
      <c r="BE91" s="198">
        <f t="shared" si="4"/>
        <v>0</v>
      </c>
      <c r="BF91" s="198">
        <f t="shared" si="5"/>
        <v>0</v>
      </c>
      <c r="BG91" s="198">
        <f t="shared" si="6"/>
        <v>0</v>
      </c>
      <c r="BH91" s="198">
        <f t="shared" si="7"/>
        <v>0</v>
      </c>
      <c r="BI91" s="198">
        <f t="shared" si="8"/>
        <v>0</v>
      </c>
      <c r="BJ91" s="18" t="s">
        <v>84</v>
      </c>
      <c r="BK91" s="198">
        <f t="shared" si="9"/>
        <v>0</v>
      </c>
      <c r="BL91" s="18" t="s">
        <v>142</v>
      </c>
      <c r="BM91" s="197" t="s">
        <v>194</v>
      </c>
    </row>
    <row r="92" spans="1:65" s="2" customFormat="1" ht="21.75" customHeight="1">
      <c r="A92" s="35"/>
      <c r="B92" s="36"/>
      <c r="C92" s="186" t="s">
        <v>171</v>
      </c>
      <c r="D92" s="186" t="s">
        <v>138</v>
      </c>
      <c r="E92" s="187" t="s">
        <v>455</v>
      </c>
      <c r="F92" s="188" t="s">
        <v>456</v>
      </c>
      <c r="G92" s="189" t="s">
        <v>219</v>
      </c>
      <c r="H92" s="190">
        <v>1373</v>
      </c>
      <c r="I92" s="191"/>
      <c r="J92" s="192">
        <f t="shared" si="0"/>
        <v>0</v>
      </c>
      <c r="K92" s="188" t="s">
        <v>161</v>
      </c>
      <c r="L92" s="40"/>
      <c r="M92" s="193" t="s">
        <v>19</v>
      </c>
      <c r="N92" s="194" t="s">
        <v>47</v>
      </c>
      <c r="O92" s="65"/>
      <c r="P92" s="195">
        <f t="shared" si="1"/>
        <v>0</v>
      </c>
      <c r="Q92" s="195">
        <v>6.0000000000000002E-5</v>
      </c>
      <c r="R92" s="195">
        <f t="shared" si="2"/>
        <v>8.2380000000000009E-2</v>
      </c>
      <c r="S92" s="195">
        <v>0.10299999999999999</v>
      </c>
      <c r="T92" s="196">
        <f t="shared" si="3"/>
        <v>141.41899999999998</v>
      </c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R92" s="197" t="s">
        <v>142</v>
      </c>
      <c r="AT92" s="197" t="s">
        <v>138</v>
      </c>
      <c r="AU92" s="197" t="s">
        <v>84</v>
      </c>
      <c r="AY92" s="18" t="s">
        <v>137</v>
      </c>
      <c r="BE92" s="198">
        <f t="shared" si="4"/>
        <v>0</v>
      </c>
      <c r="BF92" s="198">
        <f t="shared" si="5"/>
        <v>0</v>
      </c>
      <c r="BG92" s="198">
        <f t="shared" si="6"/>
        <v>0</v>
      </c>
      <c r="BH92" s="198">
        <f t="shared" si="7"/>
        <v>0</v>
      </c>
      <c r="BI92" s="198">
        <f t="shared" si="8"/>
        <v>0</v>
      </c>
      <c r="BJ92" s="18" t="s">
        <v>84</v>
      </c>
      <c r="BK92" s="198">
        <f t="shared" si="9"/>
        <v>0</v>
      </c>
      <c r="BL92" s="18" t="s">
        <v>142</v>
      </c>
      <c r="BM92" s="197" t="s">
        <v>205</v>
      </c>
    </row>
    <row r="93" spans="1:65" s="15" customFormat="1" ht="10.199999999999999">
      <c r="B93" s="234"/>
      <c r="C93" s="235"/>
      <c r="D93" s="213" t="s">
        <v>164</v>
      </c>
      <c r="E93" s="236" t="s">
        <v>19</v>
      </c>
      <c r="F93" s="237" t="s">
        <v>457</v>
      </c>
      <c r="G93" s="235"/>
      <c r="H93" s="236" t="s">
        <v>19</v>
      </c>
      <c r="I93" s="238"/>
      <c r="J93" s="235"/>
      <c r="K93" s="235"/>
      <c r="L93" s="239"/>
      <c r="M93" s="240"/>
      <c r="N93" s="241"/>
      <c r="O93" s="241"/>
      <c r="P93" s="241"/>
      <c r="Q93" s="241"/>
      <c r="R93" s="241"/>
      <c r="S93" s="241"/>
      <c r="T93" s="242"/>
      <c r="AT93" s="243" t="s">
        <v>164</v>
      </c>
      <c r="AU93" s="243" t="s">
        <v>84</v>
      </c>
      <c r="AV93" s="15" t="s">
        <v>84</v>
      </c>
      <c r="AW93" s="15" t="s">
        <v>37</v>
      </c>
      <c r="AX93" s="15" t="s">
        <v>76</v>
      </c>
      <c r="AY93" s="243" t="s">
        <v>137</v>
      </c>
    </row>
    <row r="94" spans="1:65" s="13" customFormat="1" ht="10.199999999999999">
      <c r="B94" s="211"/>
      <c r="C94" s="212"/>
      <c r="D94" s="213" t="s">
        <v>164</v>
      </c>
      <c r="E94" s="214" t="s">
        <v>19</v>
      </c>
      <c r="F94" s="215" t="s">
        <v>458</v>
      </c>
      <c r="G94" s="212"/>
      <c r="H94" s="216">
        <v>1373</v>
      </c>
      <c r="I94" s="217"/>
      <c r="J94" s="212"/>
      <c r="K94" s="212"/>
      <c r="L94" s="218"/>
      <c r="M94" s="219"/>
      <c r="N94" s="220"/>
      <c r="O94" s="220"/>
      <c r="P94" s="220"/>
      <c r="Q94" s="220"/>
      <c r="R94" s="220"/>
      <c r="S94" s="220"/>
      <c r="T94" s="221"/>
      <c r="AT94" s="222" t="s">
        <v>164</v>
      </c>
      <c r="AU94" s="222" t="s">
        <v>84</v>
      </c>
      <c r="AV94" s="13" t="s">
        <v>86</v>
      </c>
      <c r="AW94" s="13" t="s">
        <v>37</v>
      </c>
      <c r="AX94" s="13" t="s">
        <v>76</v>
      </c>
      <c r="AY94" s="222" t="s">
        <v>137</v>
      </c>
    </row>
    <row r="95" spans="1:65" s="15" customFormat="1" ht="10.199999999999999">
      <c r="B95" s="234"/>
      <c r="C95" s="235"/>
      <c r="D95" s="213" t="s">
        <v>164</v>
      </c>
      <c r="E95" s="236" t="s">
        <v>19</v>
      </c>
      <c r="F95" s="237" t="s">
        <v>234</v>
      </c>
      <c r="G95" s="235"/>
      <c r="H95" s="236" t="s">
        <v>19</v>
      </c>
      <c r="I95" s="238"/>
      <c r="J95" s="235"/>
      <c r="K95" s="235"/>
      <c r="L95" s="239"/>
      <c r="M95" s="240"/>
      <c r="N95" s="241"/>
      <c r="O95" s="241"/>
      <c r="P95" s="241"/>
      <c r="Q95" s="241"/>
      <c r="R95" s="241"/>
      <c r="S95" s="241"/>
      <c r="T95" s="242"/>
      <c r="AT95" s="243" t="s">
        <v>164</v>
      </c>
      <c r="AU95" s="243" t="s">
        <v>84</v>
      </c>
      <c r="AV95" s="15" t="s">
        <v>84</v>
      </c>
      <c r="AW95" s="15" t="s">
        <v>37</v>
      </c>
      <c r="AX95" s="15" t="s">
        <v>76</v>
      </c>
      <c r="AY95" s="243" t="s">
        <v>137</v>
      </c>
    </row>
    <row r="96" spans="1:65" s="14" customFormat="1" ht="10.199999999999999">
      <c r="B96" s="223"/>
      <c r="C96" s="224"/>
      <c r="D96" s="213" t="s">
        <v>164</v>
      </c>
      <c r="E96" s="225" t="s">
        <v>19</v>
      </c>
      <c r="F96" s="226" t="s">
        <v>166</v>
      </c>
      <c r="G96" s="224"/>
      <c r="H96" s="227">
        <v>1373</v>
      </c>
      <c r="I96" s="228"/>
      <c r="J96" s="224"/>
      <c r="K96" s="224"/>
      <c r="L96" s="229"/>
      <c r="M96" s="230"/>
      <c r="N96" s="231"/>
      <c r="O96" s="231"/>
      <c r="P96" s="231"/>
      <c r="Q96" s="231"/>
      <c r="R96" s="231"/>
      <c r="S96" s="231"/>
      <c r="T96" s="232"/>
      <c r="AT96" s="233" t="s">
        <v>164</v>
      </c>
      <c r="AU96" s="233" t="s">
        <v>84</v>
      </c>
      <c r="AV96" s="14" t="s">
        <v>142</v>
      </c>
      <c r="AW96" s="14" t="s">
        <v>37</v>
      </c>
      <c r="AX96" s="14" t="s">
        <v>84</v>
      </c>
      <c r="AY96" s="233" t="s">
        <v>137</v>
      </c>
    </row>
    <row r="97" spans="1:65" s="2" customFormat="1" ht="21.75" customHeight="1">
      <c r="A97" s="35"/>
      <c r="B97" s="36"/>
      <c r="C97" s="186" t="s">
        <v>176</v>
      </c>
      <c r="D97" s="186" t="s">
        <v>138</v>
      </c>
      <c r="E97" s="187" t="s">
        <v>230</v>
      </c>
      <c r="F97" s="188" t="s">
        <v>231</v>
      </c>
      <c r="G97" s="189" t="s">
        <v>219</v>
      </c>
      <c r="H97" s="190">
        <v>314</v>
      </c>
      <c r="I97" s="191"/>
      <c r="J97" s="192">
        <f>ROUND(I97*H97,2)</f>
        <v>0</v>
      </c>
      <c r="K97" s="188" t="s">
        <v>161</v>
      </c>
      <c r="L97" s="40"/>
      <c r="M97" s="193" t="s">
        <v>19</v>
      </c>
      <c r="N97" s="194" t="s">
        <v>47</v>
      </c>
      <c r="O97" s="65"/>
      <c r="P97" s="195">
        <f>O97*H97</f>
        <v>0</v>
      </c>
      <c r="Q97" s="195">
        <v>1.6000000000000001E-4</v>
      </c>
      <c r="R97" s="195">
        <f>Q97*H97</f>
        <v>5.0240000000000007E-2</v>
      </c>
      <c r="S97" s="195">
        <v>0.25600000000000001</v>
      </c>
      <c r="T97" s="196">
        <f>S97*H97</f>
        <v>80.384</v>
      </c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R97" s="197" t="s">
        <v>142</v>
      </c>
      <c r="AT97" s="197" t="s">
        <v>138</v>
      </c>
      <c r="AU97" s="197" t="s">
        <v>84</v>
      </c>
      <c r="AY97" s="18" t="s">
        <v>137</v>
      </c>
      <c r="BE97" s="198">
        <f>IF(N97="základní",J97,0)</f>
        <v>0</v>
      </c>
      <c r="BF97" s="198">
        <f>IF(N97="snížená",J97,0)</f>
        <v>0</v>
      </c>
      <c r="BG97" s="198">
        <f>IF(N97="zákl. přenesená",J97,0)</f>
        <v>0</v>
      </c>
      <c r="BH97" s="198">
        <f>IF(N97="sníž. přenesená",J97,0)</f>
        <v>0</v>
      </c>
      <c r="BI97" s="198">
        <f>IF(N97="nulová",J97,0)</f>
        <v>0</v>
      </c>
      <c r="BJ97" s="18" t="s">
        <v>84</v>
      </c>
      <c r="BK97" s="198">
        <f>ROUND(I97*H97,2)</f>
        <v>0</v>
      </c>
      <c r="BL97" s="18" t="s">
        <v>142</v>
      </c>
      <c r="BM97" s="197" t="s">
        <v>238</v>
      </c>
    </row>
    <row r="98" spans="1:65" s="15" customFormat="1" ht="10.199999999999999">
      <c r="B98" s="234"/>
      <c r="C98" s="235"/>
      <c r="D98" s="213" t="s">
        <v>164</v>
      </c>
      <c r="E98" s="236" t="s">
        <v>19</v>
      </c>
      <c r="F98" s="237" t="s">
        <v>232</v>
      </c>
      <c r="G98" s="235"/>
      <c r="H98" s="236" t="s">
        <v>19</v>
      </c>
      <c r="I98" s="238"/>
      <c r="J98" s="235"/>
      <c r="K98" s="235"/>
      <c r="L98" s="239"/>
      <c r="M98" s="240"/>
      <c r="N98" s="241"/>
      <c r="O98" s="241"/>
      <c r="P98" s="241"/>
      <c r="Q98" s="241"/>
      <c r="R98" s="241"/>
      <c r="S98" s="241"/>
      <c r="T98" s="242"/>
      <c r="AT98" s="243" t="s">
        <v>164</v>
      </c>
      <c r="AU98" s="243" t="s">
        <v>84</v>
      </c>
      <c r="AV98" s="15" t="s">
        <v>84</v>
      </c>
      <c r="AW98" s="15" t="s">
        <v>37</v>
      </c>
      <c r="AX98" s="15" t="s">
        <v>76</v>
      </c>
      <c r="AY98" s="243" t="s">
        <v>137</v>
      </c>
    </row>
    <row r="99" spans="1:65" s="13" customFormat="1" ht="10.199999999999999">
      <c r="B99" s="211"/>
      <c r="C99" s="212"/>
      <c r="D99" s="213" t="s">
        <v>164</v>
      </c>
      <c r="E99" s="214" t="s">
        <v>19</v>
      </c>
      <c r="F99" s="215" t="s">
        <v>459</v>
      </c>
      <c r="G99" s="212"/>
      <c r="H99" s="216">
        <v>314</v>
      </c>
      <c r="I99" s="217"/>
      <c r="J99" s="212"/>
      <c r="K99" s="212"/>
      <c r="L99" s="218"/>
      <c r="M99" s="219"/>
      <c r="N99" s="220"/>
      <c r="O99" s="220"/>
      <c r="P99" s="220"/>
      <c r="Q99" s="220"/>
      <c r="R99" s="220"/>
      <c r="S99" s="220"/>
      <c r="T99" s="221"/>
      <c r="AT99" s="222" t="s">
        <v>164</v>
      </c>
      <c r="AU99" s="222" t="s">
        <v>84</v>
      </c>
      <c r="AV99" s="13" t="s">
        <v>86</v>
      </c>
      <c r="AW99" s="13" t="s">
        <v>37</v>
      </c>
      <c r="AX99" s="13" t="s">
        <v>76</v>
      </c>
      <c r="AY99" s="222" t="s">
        <v>137</v>
      </c>
    </row>
    <row r="100" spans="1:65" s="14" customFormat="1" ht="10.199999999999999">
      <c r="B100" s="223"/>
      <c r="C100" s="224"/>
      <c r="D100" s="213" t="s">
        <v>164</v>
      </c>
      <c r="E100" s="225" t="s">
        <v>19</v>
      </c>
      <c r="F100" s="226" t="s">
        <v>166</v>
      </c>
      <c r="G100" s="224"/>
      <c r="H100" s="227">
        <v>314</v>
      </c>
      <c r="I100" s="228"/>
      <c r="J100" s="224"/>
      <c r="K100" s="224"/>
      <c r="L100" s="229"/>
      <c r="M100" s="230"/>
      <c r="N100" s="231"/>
      <c r="O100" s="231"/>
      <c r="P100" s="231"/>
      <c r="Q100" s="231"/>
      <c r="R100" s="231"/>
      <c r="S100" s="231"/>
      <c r="T100" s="232"/>
      <c r="AT100" s="233" t="s">
        <v>164</v>
      </c>
      <c r="AU100" s="233" t="s">
        <v>84</v>
      </c>
      <c r="AV100" s="14" t="s">
        <v>142</v>
      </c>
      <c r="AW100" s="14" t="s">
        <v>37</v>
      </c>
      <c r="AX100" s="14" t="s">
        <v>84</v>
      </c>
      <c r="AY100" s="233" t="s">
        <v>137</v>
      </c>
    </row>
    <row r="101" spans="1:65" s="2" customFormat="1" ht="21.75" customHeight="1">
      <c r="A101" s="35"/>
      <c r="B101" s="36"/>
      <c r="C101" s="186" t="s">
        <v>146</v>
      </c>
      <c r="D101" s="186" t="s">
        <v>138</v>
      </c>
      <c r="E101" s="187" t="s">
        <v>256</v>
      </c>
      <c r="F101" s="188" t="s">
        <v>257</v>
      </c>
      <c r="G101" s="189" t="s">
        <v>219</v>
      </c>
      <c r="H101" s="190">
        <v>48</v>
      </c>
      <c r="I101" s="191"/>
      <c r="J101" s="192">
        <f>ROUND(I101*H101,2)</f>
        <v>0</v>
      </c>
      <c r="K101" s="188" t="s">
        <v>161</v>
      </c>
      <c r="L101" s="40"/>
      <c r="M101" s="193" t="s">
        <v>19</v>
      </c>
      <c r="N101" s="194" t="s">
        <v>47</v>
      </c>
      <c r="O101" s="65"/>
      <c r="P101" s="195">
        <f>O101*H101</f>
        <v>0</v>
      </c>
      <c r="Q101" s="195">
        <v>0</v>
      </c>
      <c r="R101" s="195">
        <f>Q101*H101</f>
        <v>0</v>
      </c>
      <c r="S101" s="195">
        <v>0</v>
      </c>
      <c r="T101" s="196">
        <f>S101*H101</f>
        <v>0</v>
      </c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R101" s="197" t="s">
        <v>142</v>
      </c>
      <c r="AT101" s="197" t="s">
        <v>138</v>
      </c>
      <c r="AU101" s="197" t="s">
        <v>84</v>
      </c>
      <c r="AY101" s="18" t="s">
        <v>137</v>
      </c>
      <c r="BE101" s="198">
        <f>IF(N101="základní",J101,0)</f>
        <v>0</v>
      </c>
      <c r="BF101" s="198">
        <f>IF(N101="snížená",J101,0)</f>
        <v>0</v>
      </c>
      <c r="BG101" s="198">
        <f>IF(N101="zákl. přenesená",J101,0)</f>
        <v>0</v>
      </c>
      <c r="BH101" s="198">
        <f>IF(N101="sníž. přenesená",J101,0)</f>
        <v>0</v>
      </c>
      <c r="BI101" s="198">
        <f>IF(N101="nulová",J101,0)</f>
        <v>0</v>
      </c>
      <c r="BJ101" s="18" t="s">
        <v>84</v>
      </c>
      <c r="BK101" s="198">
        <f>ROUND(I101*H101,2)</f>
        <v>0</v>
      </c>
      <c r="BL101" s="18" t="s">
        <v>142</v>
      </c>
      <c r="BM101" s="197" t="s">
        <v>147</v>
      </c>
    </row>
    <row r="102" spans="1:65" s="2" customFormat="1" ht="16.5" customHeight="1">
      <c r="A102" s="35"/>
      <c r="B102" s="36"/>
      <c r="C102" s="186" t="s">
        <v>186</v>
      </c>
      <c r="D102" s="186" t="s">
        <v>138</v>
      </c>
      <c r="E102" s="187" t="s">
        <v>260</v>
      </c>
      <c r="F102" s="188" t="s">
        <v>261</v>
      </c>
      <c r="G102" s="189" t="s">
        <v>252</v>
      </c>
      <c r="H102" s="190">
        <v>86.4</v>
      </c>
      <c r="I102" s="191"/>
      <c r="J102" s="192">
        <f>ROUND(I102*H102,2)</f>
        <v>0</v>
      </c>
      <c r="K102" s="188" t="s">
        <v>19</v>
      </c>
      <c r="L102" s="40"/>
      <c r="M102" s="193" t="s">
        <v>19</v>
      </c>
      <c r="N102" s="194" t="s">
        <v>47</v>
      </c>
      <c r="O102" s="65"/>
      <c r="P102" s="195">
        <f>O102*H102</f>
        <v>0</v>
      </c>
      <c r="Q102" s="195">
        <v>0</v>
      </c>
      <c r="R102" s="195">
        <f>Q102*H102</f>
        <v>0</v>
      </c>
      <c r="S102" s="195">
        <v>0</v>
      </c>
      <c r="T102" s="196">
        <f>S102*H102</f>
        <v>0</v>
      </c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R102" s="197" t="s">
        <v>142</v>
      </c>
      <c r="AT102" s="197" t="s">
        <v>138</v>
      </c>
      <c r="AU102" s="197" t="s">
        <v>84</v>
      </c>
      <c r="AY102" s="18" t="s">
        <v>137</v>
      </c>
      <c r="BE102" s="198">
        <f>IF(N102="základní",J102,0)</f>
        <v>0</v>
      </c>
      <c r="BF102" s="198">
        <f>IF(N102="snížená",J102,0)</f>
        <v>0</v>
      </c>
      <c r="BG102" s="198">
        <f>IF(N102="zákl. přenesená",J102,0)</f>
        <v>0</v>
      </c>
      <c r="BH102" s="198">
        <f>IF(N102="sníž. přenesená",J102,0)</f>
        <v>0</v>
      </c>
      <c r="BI102" s="198">
        <f>IF(N102="nulová",J102,0)</f>
        <v>0</v>
      </c>
      <c r="BJ102" s="18" t="s">
        <v>84</v>
      </c>
      <c r="BK102" s="198">
        <f>ROUND(I102*H102,2)</f>
        <v>0</v>
      </c>
      <c r="BL102" s="18" t="s">
        <v>142</v>
      </c>
      <c r="BM102" s="197" t="s">
        <v>152</v>
      </c>
    </row>
    <row r="103" spans="1:65" s="15" customFormat="1" ht="10.199999999999999">
      <c r="B103" s="234"/>
      <c r="C103" s="235"/>
      <c r="D103" s="213" t="s">
        <v>164</v>
      </c>
      <c r="E103" s="236" t="s">
        <v>19</v>
      </c>
      <c r="F103" s="237" t="s">
        <v>263</v>
      </c>
      <c r="G103" s="235"/>
      <c r="H103" s="236" t="s">
        <v>19</v>
      </c>
      <c r="I103" s="238"/>
      <c r="J103" s="235"/>
      <c r="K103" s="235"/>
      <c r="L103" s="239"/>
      <c r="M103" s="240"/>
      <c r="N103" s="241"/>
      <c r="O103" s="241"/>
      <c r="P103" s="241"/>
      <c r="Q103" s="241"/>
      <c r="R103" s="241"/>
      <c r="S103" s="241"/>
      <c r="T103" s="242"/>
      <c r="AT103" s="243" t="s">
        <v>164</v>
      </c>
      <c r="AU103" s="243" t="s">
        <v>84</v>
      </c>
      <c r="AV103" s="15" t="s">
        <v>84</v>
      </c>
      <c r="AW103" s="15" t="s">
        <v>37</v>
      </c>
      <c r="AX103" s="15" t="s">
        <v>76</v>
      </c>
      <c r="AY103" s="243" t="s">
        <v>137</v>
      </c>
    </row>
    <row r="104" spans="1:65" s="13" customFormat="1" ht="10.199999999999999">
      <c r="B104" s="211"/>
      <c r="C104" s="212"/>
      <c r="D104" s="213" t="s">
        <v>164</v>
      </c>
      <c r="E104" s="214" t="s">
        <v>19</v>
      </c>
      <c r="F104" s="215" t="s">
        <v>460</v>
      </c>
      <c r="G104" s="212"/>
      <c r="H104" s="216">
        <v>86.4</v>
      </c>
      <c r="I104" s="217"/>
      <c r="J104" s="212"/>
      <c r="K104" s="212"/>
      <c r="L104" s="218"/>
      <c r="M104" s="219"/>
      <c r="N104" s="220"/>
      <c r="O104" s="220"/>
      <c r="P104" s="220"/>
      <c r="Q104" s="220"/>
      <c r="R104" s="220"/>
      <c r="S104" s="220"/>
      <c r="T104" s="221"/>
      <c r="AT104" s="222" t="s">
        <v>164</v>
      </c>
      <c r="AU104" s="222" t="s">
        <v>84</v>
      </c>
      <c r="AV104" s="13" t="s">
        <v>86</v>
      </c>
      <c r="AW104" s="13" t="s">
        <v>37</v>
      </c>
      <c r="AX104" s="13" t="s">
        <v>76</v>
      </c>
      <c r="AY104" s="222" t="s">
        <v>137</v>
      </c>
    </row>
    <row r="105" spans="1:65" s="14" customFormat="1" ht="10.199999999999999">
      <c r="B105" s="223"/>
      <c r="C105" s="224"/>
      <c r="D105" s="213" t="s">
        <v>164</v>
      </c>
      <c r="E105" s="225" t="s">
        <v>19</v>
      </c>
      <c r="F105" s="226" t="s">
        <v>166</v>
      </c>
      <c r="G105" s="224"/>
      <c r="H105" s="227">
        <v>86.4</v>
      </c>
      <c r="I105" s="228"/>
      <c r="J105" s="224"/>
      <c r="K105" s="224"/>
      <c r="L105" s="229"/>
      <c r="M105" s="230"/>
      <c r="N105" s="231"/>
      <c r="O105" s="231"/>
      <c r="P105" s="231"/>
      <c r="Q105" s="231"/>
      <c r="R105" s="231"/>
      <c r="S105" s="231"/>
      <c r="T105" s="232"/>
      <c r="AT105" s="233" t="s">
        <v>164</v>
      </c>
      <c r="AU105" s="233" t="s">
        <v>84</v>
      </c>
      <c r="AV105" s="14" t="s">
        <v>142</v>
      </c>
      <c r="AW105" s="14" t="s">
        <v>37</v>
      </c>
      <c r="AX105" s="14" t="s">
        <v>84</v>
      </c>
      <c r="AY105" s="233" t="s">
        <v>137</v>
      </c>
    </row>
    <row r="106" spans="1:65" s="2" customFormat="1" ht="21.75" customHeight="1">
      <c r="A106" s="35"/>
      <c r="B106" s="36"/>
      <c r="C106" s="186" t="s">
        <v>194</v>
      </c>
      <c r="D106" s="186" t="s">
        <v>138</v>
      </c>
      <c r="E106" s="187" t="s">
        <v>265</v>
      </c>
      <c r="F106" s="188" t="s">
        <v>266</v>
      </c>
      <c r="G106" s="189" t="s">
        <v>219</v>
      </c>
      <c r="H106" s="190">
        <v>48</v>
      </c>
      <c r="I106" s="191"/>
      <c r="J106" s="192">
        <f>ROUND(I106*H106,2)</f>
        <v>0</v>
      </c>
      <c r="K106" s="188" t="s">
        <v>161</v>
      </c>
      <c r="L106" s="40"/>
      <c r="M106" s="193" t="s">
        <v>19</v>
      </c>
      <c r="N106" s="194" t="s">
        <v>47</v>
      </c>
      <c r="O106" s="65"/>
      <c r="P106" s="195">
        <f>O106*H106</f>
        <v>0</v>
      </c>
      <c r="Q106" s="195">
        <v>0</v>
      </c>
      <c r="R106" s="195">
        <f>Q106*H106</f>
        <v>0</v>
      </c>
      <c r="S106" s="195">
        <v>0</v>
      </c>
      <c r="T106" s="196">
        <f>S106*H106</f>
        <v>0</v>
      </c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R106" s="197" t="s">
        <v>142</v>
      </c>
      <c r="AT106" s="197" t="s">
        <v>138</v>
      </c>
      <c r="AU106" s="197" t="s">
        <v>84</v>
      </c>
      <c r="AY106" s="18" t="s">
        <v>137</v>
      </c>
      <c r="BE106" s="198">
        <f>IF(N106="základní",J106,0)</f>
        <v>0</v>
      </c>
      <c r="BF106" s="198">
        <f>IF(N106="snížená",J106,0)</f>
        <v>0</v>
      </c>
      <c r="BG106" s="198">
        <f>IF(N106="zákl. přenesená",J106,0)</f>
        <v>0</v>
      </c>
      <c r="BH106" s="198">
        <f>IF(N106="sníž. přenesená",J106,0)</f>
        <v>0</v>
      </c>
      <c r="BI106" s="198">
        <f>IF(N106="nulová",J106,0)</f>
        <v>0</v>
      </c>
      <c r="BJ106" s="18" t="s">
        <v>84</v>
      </c>
      <c r="BK106" s="198">
        <f>ROUND(I106*H106,2)</f>
        <v>0</v>
      </c>
      <c r="BL106" s="18" t="s">
        <v>142</v>
      </c>
      <c r="BM106" s="197" t="s">
        <v>247</v>
      </c>
    </row>
    <row r="107" spans="1:65" s="2" customFormat="1" ht="16.5" customHeight="1">
      <c r="A107" s="35"/>
      <c r="B107" s="36"/>
      <c r="C107" s="199" t="s">
        <v>200</v>
      </c>
      <c r="D107" s="199" t="s">
        <v>143</v>
      </c>
      <c r="E107" s="200" t="s">
        <v>268</v>
      </c>
      <c r="F107" s="201" t="s">
        <v>269</v>
      </c>
      <c r="G107" s="202" t="s">
        <v>270</v>
      </c>
      <c r="H107" s="203">
        <v>1.2</v>
      </c>
      <c r="I107" s="204"/>
      <c r="J107" s="205">
        <f>ROUND(I107*H107,2)</f>
        <v>0</v>
      </c>
      <c r="K107" s="201" t="s">
        <v>161</v>
      </c>
      <c r="L107" s="206"/>
      <c r="M107" s="207" t="s">
        <v>19</v>
      </c>
      <c r="N107" s="208" t="s">
        <v>47</v>
      </c>
      <c r="O107" s="65"/>
      <c r="P107" s="195">
        <f>O107*H107</f>
        <v>0</v>
      </c>
      <c r="Q107" s="195">
        <v>1E-3</v>
      </c>
      <c r="R107" s="195">
        <f>Q107*H107</f>
        <v>1.1999999999999999E-3</v>
      </c>
      <c r="S107" s="195">
        <v>0</v>
      </c>
      <c r="T107" s="196">
        <f>S107*H107</f>
        <v>0</v>
      </c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R107" s="197" t="s">
        <v>146</v>
      </c>
      <c r="AT107" s="197" t="s">
        <v>143</v>
      </c>
      <c r="AU107" s="197" t="s">
        <v>84</v>
      </c>
      <c r="AY107" s="18" t="s">
        <v>137</v>
      </c>
      <c r="BE107" s="198">
        <f>IF(N107="základní",J107,0)</f>
        <v>0</v>
      </c>
      <c r="BF107" s="198">
        <f>IF(N107="snížená",J107,0)</f>
        <v>0</v>
      </c>
      <c r="BG107" s="198">
        <f>IF(N107="zákl. přenesená",J107,0)</f>
        <v>0</v>
      </c>
      <c r="BH107" s="198">
        <f>IF(N107="sníž. přenesená",J107,0)</f>
        <v>0</v>
      </c>
      <c r="BI107" s="198">
        <f>IF(N107="nulová",J107,0)</f>
        <v>0</v>
      </c>
      <c r="BJ107" s="18" t="s">
        <v>84</v>
      </c>
      <c r="BK107" s="198">
        <f>ROUND(I107*H107,2)</f>
        <v>0</v>
      </c>
      <c r="BL107" s="18" t="s">
        <v>142</v>
      </c>
      <c r="BM107" s="197" t="s">
        <v>253</v>
      </c>
    </row>
    <row r="108" spans="1:65" s="15" customFormat="1" ht="10.199999999999999">
      <c r="B108" s="234"/>
      <c r="C108" s="235"/>
      <c r="D108" s="213" t="s">
        <v>164</v>
      </c>
      <c r="E108" s="236" t="s">
        <v>19</v>
      </c>
      <c r="F108" s="237" t="s">
        <v>271</v>
      </c>
      <c r="G108" s="235"/>
      <c r="H108" s="236" t="s">
        <v>19</v>
      </c>
      <c r="I108" s="238"/>
      <c r="J108" s="235"/>
      <c r="K108" s="235"/>
      <c r="L108" s="239"/>
      <c r="M108" s="240"/>
      <c r="N108" s="241"/>
      <c r="O108" s="241"/>
      <c r="P108" s="241"/>
      <c r="Q108" s="241"/>
      <c r="R108" s="241"/>
      <c r="S108" s="241"/>
      <c r="T108" s="242"/>
      <c r="AT108" s="243" t="s">
        <v>164</v>
      </c>
      <c r="AU108" s="243" t="s">
        <v>84</v>
      </c>
      <c r="AV108" s="15" t="s">
        <v>84</v>
      </c>
      <c r="AW108" s="15" t="s">
        <v>37</v>
      </c>
      <c r="AX108" s="15" t="s">
        <v>76</v>
      </c>
      <c r="AY108" s="243" t="s">
        <v>137</v>
      </c>
    </row>
    <row r="109" spans="1:65" s="13" customFormat="1" ht="10.199999999999999">
      <c r="B109" s="211"/>
      <c r="C109" s="212"/>
      <c r="D109" s="213" t="s">
        <v>164</v>
      </c>
      <c r="E109" s="214" t="s">
        <v>19</v>
      </c>
      <c r="F109" s="215" t="s">
        <v>461</v>
      </c>
      <c r="G109" s="212"/>
      <c r="H109" s="216">
        <v>1.2</v>
      </c>
      <c r="I109" s="217"/>
      <c r="J109" s="212"/>
      <c r="K109" s="212"/>
      <c r="L109" s="218"/>
      <c r="M109" s="219"/>
      <c r="N109" s="220"/>
      <c r="O109" s="220"/>
      <c r="P109" s="220"/>
      <c r="Q109" s="220"/>
      <c r="R109" s="220"/>
      <c r="S109" s="220"/>
      <c r="T109" s="221"/>
      <c r="AT109" s="222" t="s">
        <v>164</v>
      </c>
      <c r="AU109" s="222" t="s">
        <v>84</v>
      </c>
      <c r="AV109" s="13" t="s">
        <v>86</v>
      </c>
      <c r="AW109" s="13" t="s">
        <v>37</v>
      </c>
      <c r="AX109" s="13" t="s">
        <v>76</v>
      </c>
      <c r="AY109" s="222" t="s">
        <v>137</v>
      </c>
    </row>
    <row r="110" spans="1:65" s="14" customFormat="1" ht="10.199999999999999">
      <c r="B110" s="223"/>
      <c r="C110" s="224"/>
      <c r="D110" s="213" t="s">
        <v>164</v>
      </c>
      <c r="E110" s="225" t="s">
        <v>19</v>
      </c>
      <c r="F110" s="226" t="s">
        <v>166</v>
      </c>
      <c r="G110" s="224"/>
      <c r="H110" s="227">
        <v>1.2</v>
      </c>
      <c r="I110" s="228"/>
      <c r="J110" s="224"/>
      <c r="K110" s="224"/>
      <c r="L110" s="229"/>
      <c r="M110" s="230"/>
      <c r="N110" s="231"/>
      <c r="O110" s="231"/>
      <c r="P110" s="231"/>
      <c r="Q110" s="231"/>
      <c r="R110" s="231"/>
      <c r="S110" s="231"/>
      <c r="T110" s="232"/>
      <c r="AT110" s="233" t="s">
        <v>164</v>
      </c>
      <c r="AU110" s="233" t="s">
        <v>84</v>
      </c>
      <c r="AV110" s="14" t="s">
        <v>142</v>
      </c>
      <c r="AW110" s="14" t="s">
        <v>37</v>
      </c>
      <c r="AX110" s="14" t="s">
        <v>84</v>
      </c>
      <c r="AY110" s="233" t="s">
        <v>137</v>
      </c>
    </row>
    <row r="111" spans="1:65" s="12" customFormat="1" ht="25.95" customHeight="1">
      <c r="B111" s="172"/>
      <c r="C111" s="173"/>
      <c r="D111" s="174" t="s">
        <v>75</v>
      </c>
      <c r="E111" s="175" t="s">
        <v>462</v>
      </c>
      <c r="F111" s="175" t="s">
        <v>463</v>
      </c>
      <c r="G111" s="173"/>
      <c r="H111" s="173"/>
      <c r="I111" s="176"/>
      <c r="J111" s="177">
        <f>BK111</f>
        <v>0</v>
      </c>
      <c r="K111" s="173"/>
      <c r="L111" s="178"/>
      <c r="M111" s="179"/>
      <c r="N111" s="180"/>
      <c r="O111" s="180"/>
      <c r="P111" s="181">
        <f>P112</f>
        <v>0</v>
      </c>
      <c r="Q111" s="180"/>
      <c r="R111" s="181">
        <f>R112</f>
        <v>0</v>
      </c>
      <c r="S111" s="180"/>
      <c r="T111" s="182">
        <f>T112</f>
        <v>2.4</v>
      </c>
      <c r="AR111" s="183" t="s">
        <v>84</v>
      </c>
      <c r="AT111" s="184" t="s">
        <v>75</v>
      </c>
      <c r="AU111" s="184" t="s">
        <v>76</v>
      </c>
      <c r="AY111" s="183" t="s">
        <v>137</v>
      </c>
      <c r="BK111" s="185">
        <f>BK112</f>
        <v>0</v>
      </c>
    </row>
    <row r="112" spans="1:65" s="2" customFormat="1" ht="16.5" customHeight="1">
      <c r="A112" s="35"/>
      <c r="B112" s="36"/>
      <c r="C112" s="186" t="s">
        <v>205</v>
      </c>
      <c r="D112" s="186" t="s">
        <v>138</v>
      </c>
      <c r="E112" s="187" t="s">
        <v>464</v>
      </c>
      <c r="F112" s="188" t="s">
        <v>465</v>
      </c>
      <c r="G112" s="189" t="s">
        <v>242</v>
      </c>
      <c r="H112" s="190">
        <v>1</v>
      </c>
      <c r="I112" s="191"/>
      <c r="J112" s="192">
        <f>ROUND(I112*H112,2)</f>
        <v>0</v>
      </c>
      <c r="K112" s="188" t="s">
        <v>161</v>
      </c>
      <c r="L112" s="40"/>
      <c r="M112" s="193" t="s">
        <v>19</v>
      </c>
      <c r="N112" s="194" t="s">
        <v>47</v>
      </c>
      <c r="O112" s="65"/>
      <c r="P112" s="195">
        <f>O112*H112</f>
        <v>0</v>
      </c>
      <c r="Q112" s="195">
        <v>0</v>
      </c>
      <c r="R112" s="195">
        <f>Q112*H112</f>
        <v>0</v>
      </c>
      <c r="S112" s="195">
        <v>2.4</v>
      </c>
      <c r="T112" s="196">
        <f>S112*H112</f>
        <v>2.4</v>
      </c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R112" s="197" t="s">
        <v>142</v>
      </c>
      <c r="AT112" s="197" t="s">
        <v>138</v>
      </c>
      <c r="AU112" s="197" t="s">
        <v>84</v>
      </c>
      <c r="AY112" s="18" t="s">
        <v>137</v>
      </c>
      <c r="BE112" s="198">
        <f>IF(N112="základní",J112,0)</f>
        <v>0</v>
      </c>
      <c r="BF112" s="198">
        <f>IF(N112="snížená",J112,0)</f>
        <v>0</v>
      </c>
      <c r="BG112" s="198">
        <f>IF(N112="zákl. přenesená",J112,0)</f>
        <v>0</v>
      </c>
      <c r="BH112" s="198">
        <f>IF(N112="sníž. přenesená",J112,0)</f>
        <v>0</v>
      </c>
      <c r="BI112" s="198">
        <f>IF(N112="nulová",J112,0)</f>
        <v>0</v>
      </c>
      <c r="BJ112" s="18" t="s">
        <v>84</v>
      </c>
      <c r="BK112" s="198">
        <f>ROUND(I112*H112,2)</f>
        <v>0</v>
      </c>
      <c r="BL112" s="18" t="s">
        <v>142</v>
      </c>
      <c r="BM112" s="197" t="s">
        <v>258</v>
      </c>
    </row>
    <row r="113" spans="1:65" s="12" customFormat="1" ht="25.95" customHeight="1">
      <c r="B113" s="172"/>
      <c r="C113" s="173"/>
      <c r="D113" s="174" t="s">
        <v>75</v>
      </c>
      <c r="E113" s="175" t="s">
        <v>280</v>
      </c>
      <c r="F113" s="175" t="s">
        <v>281</v>
      </c>
      <c r="G113" s="173"/>
      <c r="H113" s="173"/>
      <c r="I113" s="176"/>
      <c r="J113" s="177">
        <f>BK113</f>
        <v>0</v>
      </c>
      <c r="K113" s="173"/>
      <c r="L113" s="178"/>
      <c r="M113" s="179"/>
      <c r="N113" s="180"/>
      <c r="O113" s="180"/>
      <c r="P113" s="181">
        <f>SUM(P114:P144)</f>
        <v>0</v>
      </c>
      <c r="Q113" s="180"/>
      <c r="R113" s="181">
        <f>SUM(R114:R144)</f>
        <v>574.51724999999999</v>
      </c>
      <c r="S113" s="180"/>
      <c r="T113" s="182">
        <f>SUM(T114:T144)</f>
        <v>0</v>
      </c>
      <c r="AR113" s="183" t="s">
        <v>84</v>
      </c>
      <c r="AT113" s="184" t="s">
        <v>75</v>
      </c>
      <c r="AU113" s="184" t="s">
        <v>76</v>
      </c>
      <c r="AY113" s="183" t="s">
        <v>137</v>
      </c>
      <c r="BK113" s="185">
        <f>SUM(BK114:BK144)</f>
        <v>0</v>
      </c>
    </row>
    <row r="114" spans="1:65" s="2" customFormat="1" ht="16.5" customHeight="1">
      <c r="A114" s="35"/>
      <c r="B114" s="36"/>
      <c r="C114" s="186" t="s">
        <v>259</v>
      </c>
      <c r="D114" s="186" t="s">
        <v>138</v>
      </c>
      <c r="E114" s="187" t="s">
        <v>283</v>
      </c>
      <c r="F114" s="188" t="s">
        <v>284</v>
      </c>
      <c r="G114" s="189" t="s">
        <v>219</v>
      </c>
      <c r="H114" s="190">
        <v>645</v>
      </c>
      <c r="I114" s="191"/>
      <c r="J114" s="192">
        <f>ROUND(I114*H114,2)</f>
        <v>0</v>
      </c>
      <c r="K114" s="188" t="s">
        <v>161</v>
      </c>
      <c r="L114" s="40"/>
      <c r="M114" s="193" t="s">
        <v>19</v>
      </c>
      <c r="N114" s="194" t="s">
        <v>47</v>
      </c>
      <c r="O114" s="65"/>
      <c r="P114" s="195">
        <f>O114*H114</f>
        <v>0</v>
      </c>
      <c r="Q114" s="195">
        <v>0.27994000000000002</v>
      </c>
      <c r="R114" s="195">
        <f>Q114*H114</f>
        <v>180.56130000000002</v>
      </c>
      <c r="S114" s="195">
        <v>0</v>
      </c>
      <c r="T114" s="196">
        <f>S114*H114</f>
        <v>0</v>
      </c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R114" s="197" t="s">
        <v>142</v>
      </c>
      <c r="AT114" s="197" t="s">
        <v>138</v>
      </c>
      <c r="AU114" s="197" t="s">
        <v>84</v>
      </c>
      <c r="AY114" s="18" t="s">
        <v>137</v>
      </c>
      <c r="BE114" s="198">
        <f>IF(N114="základní",J114,0)</f>
        <v>0</v>
      </c>
      <c r="BF114" s="198">
        <f>IF(N114="snížená",J114,0)</f>
        <v>0</v>
      </c>
      <c r="BG114" s="198">
        <f>IF(N114="zákl. přenesená",J114,0)</f>
        <v>0</v>
      </c>
      <c r="BH114" s="198">
        <f>IF(N114="sníž. přenesená",J114,0)</f>
        <v>0</v>
      </c>
      <c r="BI114" s="198">
        <f>IF(N114="nulová",J114,0)</f>
        <v>0</v>
      </c>
      <c r="BJ114" s="18" t="s">
        <v>84</v>
      </c>
      <c r="BK114" s="198">
        <f>ROUND(I114*H114,2)</f>
        <v>0</v>
      </c>
      <c r="BL114" s="18" t="s">
        <v>142</v>
      </c>
      <c r="BM114" s="197" t="s">
        <v>262</v>
      </c>
    </row>
    <row r="115" spans="1:65" s="2" customFormat="1" ht="16.5" customHeight="1">
      <c r="A115" s="35"/>
      <c r="B115" s="36"/>
      <c r="C115" s="186" t="s">
        <v>238</v>
      </c>
      <c r="D115" s="186" t="s">
        <v>138</v>
      </c>
      <c r="E115" s="187" t="s">
        <v>286</v>
      </c>
      <c r="F115" s="188" t="s">
        <v>287</v>
      </c>
      <c r="G115" s="189" t="s">
        <v>219</v>
      </c>
      <c r="H115" s="190">
        <v>435</v>
      </c>
      <c r="I115" s="191"/>
      <c r="J115" s="192">
        <f>ROUND(I115*H115,2)</f>
        <v>0</v>
      </c>
      <c r="K115" s="188" t="s">
        <v>161</v>
      </c>
      <c r="L115" s="40"/>
      <c r="M115" s="193" t="s">
        <v>19</v>
      </c>
      <c r="N115" s="194" t="s">
        <v>47</v>
      </c>
      <c r="O115" s="65"/>
      <c r="P115" s="195">
        <f>O115*H115</f>
        <v>0</v>
      </c>
      <c r="Q115" s="195">
        <v>0.13</v>
      </c>
      <c r="R115" s="195">
        <f>Q115*H115</f>
        <v>56.550000000000004</v>
      </c>
      <c r="S115" s="195">
        <v>0</v>
      </c>
      <c r="T115" s="196">
        <f>S115*H115</f>
        <v>0</v>
      </c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R115" s="197" t="s">
        <v>142</v>
      </c>
      <c r="AT115" s="197" t="s">
        <v>138</v>
      </c>
      <c r="AU115" s="197" t="s">
        <v>84</v>
      </c>
      <c r="AY115" s="18" t="s">
        <v>137</v>
      </c>
      <c r="BE115" s="198">
        <f>IF(N115="základní",J115,0)</f>
        <v>0</v>
      </c>
      <c r="BF115" s="198">
        <f>IF(N115="snížená",J115,0)</f>
        <v>0</v>
      </c>
      <c r="BG115" s="198">
        <f>IF(N115="zákl. přenesená",J115,0)</f>
        <v>0</v>
      </c>
      <c r="BH115" s="198">
        <f>IF(N115="sníž. přenesená",J115,0)</f>
        <v>0</v>
      </c>
      <c r="BI115" s="198">
        <f>IF(N115="nulová",J115,0)</f>
        <v>0</v>
      </c>
      <c r="BJ115" s="18" t="s">
        <v>84</v>
      </c>
      <c r="BK115" s="198">
        <f>ROUND(I115*H115,2)</f>
        <v>0</v>
      </c>
      <c r="BL115" s="18" t="s">
        <v>142</v>
      </c>
      <c r="BM115" s="197" t="s">
        <v>267</v>
      </c>
    </row>
    <row r="116" spans="1:65" s="15" customFormat="1" ht="10.199999999999999">
      <c r="B116" s="234"/>
      <c r="C116" s="235"/>
      <c r="D116" s="213" t="s">
        <v>164</v>
      </c>
      <c r="E116" s="236" t="s">
        <v>19</v>
      </c>
      <c r="F116" s="237" t="s">
        <v>289</v>
      </c>
      <c r="G116" s="235"/>
      <c r="H116" s="236" t="s">
        <v>19</v>
      </c>
      <c r="I116" s="238"/>
      <c r="J116" s="235"/>
      <c r="K116" s="235"/>
      <c r="L116" s="239"/>
      <c r="M116" s="240"/>
      <c r="N116" s="241"/>
      <c r="O116" s="241"/>
      <c r="P116" s="241"/>
      <c r="Q116" s="241"/>
      <c r="R116" s="241"/>
      <c r="S116" s="241"/>
      <c r="T116" s="242"/>
      <c r="AT116" s="243" t="s">
        <v>164</v>
      </c>
      <c r="AU116" s="243" t="s">
        <v>84</v>
      </c>
      <c r="AV116" s="15" t="s">
        <v>84</v>
      </c>
      <c r="AW116" s="15" t="s">
        <v>37</v>
      </c>
      <c r="AX116" s="15" t="s">
        <v>76</v>
      </c>
      <c r="AY116" s="243" t="s">
        <v>137</v>
      </c>
    </row>
    <row r="117" spans="1:65" s="13" customFormat="1" ht="10.199999999999999">
      <c r="B117" s="211"/>
      <c r="C117" s="212"/>
      <c r="D117" s="213" t="s">
        <v>164</v>
      </c>
      <c r="E117" s="214" t="s">
        <v>19</v>
      </c>
      <c r="F117" s="215" t="s">
        <v>466</v>
      </c>
      <c r="G117" s="212"/>
      <c r="H117" s="216">
        <v>435</v>
      </c>
      <c r="I117" s="217"/>
      <c r="J117" s="212"/>
      <c r="K117" s="212"/>
      <c r="L117" s="218"/>
      <c r="M117" s="219"/>
      <c r="N117" s="220"/>
      <c r="O117" s="220"/>
      <c r="P117" s="220"/>
      <c r="Q117" s="220"/>
      <c r="R117" s="220"/>
      <c r="S117" s="220"/>
      <c r="T117" s="221"/>
      <c r="AT117" s="222" t="s">
        <v>164</v>
      </c>
      <c r="AU117" s="222" t="s">
        <v>84</v>
      </c>
      <c r="AV117" s="13" t="s">
        <v>86</v>
      </c>
      <c r="AW117" s="13" t="s">
        <v>37</v>
      </c>
      <c r="AX117" s="13" t="s">
        <v>76</v>
      </c>
      <c r="AY117" s="222" t="s">
        <v>137</v>
      </c>
    </row>
    <row r="118" spans="1:65" s="15" customFormat="1" ht="10.199999999999999">
      <c r="B118" s="234"/>
      <c r="C118" s="235"/>
      <c r="D118" s="213" t="s">
        <v>164</v>
      </c>
      <c r="E118" s="236" t="s">
        <v>19</v>
      </c>
      <c r="F118" s="237" t="s">
        <v>234</v>
      </c>
      <c r="G118" s="235"/>
      <c r="H118" s="236" t="s">
        <v>19</v>
      </c>
      <c r="I118" s="238"/>
      <c r="J118" s="235"/>
      <c r="K118" s="235"/>
      <c r="L118" s="239"/>
      <c r="M118" s="240"/>
      <c r="N118" s="241"/>
      <c r="O118" s="241"/>
      <c r="P118" s="241"/>
      <c r="Q118" s="241"/>
      <c r="R118" s="241"/>
      <c r="S118" s="241"/>
      <c r="T118" s="242"/>
      <c r="AT118" s="243" t="s">
        <v>164</v>
      </c>
      <c r="AU118" s="243" t="s">
        <v>84</v>
      </c>
      <c r="AV118" s="15" t="s">
        <v>84</v>
      </c>
      <c r="AW118" s="15" t="s">
        <v>37</v>
      </c>
      <c r="AX118" s="15" t="s">
        <v>76</v>
      </c>
      <c r="AY118" s="243" t="s">
        <v>137</v>
      </c>
    </row>
    <row r="119" spans="1:65" s="14" customFormat="1" ht="10.199999999999999">
      <c r="B119" s="223"/>
      <c r="C119" s="224"/>
      <c r="D119" s="213" t="s">
        <v>164</v>
      </c>
      <c r="E119" s="225" t="s">
        <v>19</v>
      </c>
      <c r="F119" s="226" t="s">
        <v>166</v>
      </c>
      <c r="G119" s="224"/>
      <c r="H119" s="227">
        <v>435</v>
      </c>
      <c r="I119" s="228"/>
      <c r="J119" s="224"/>
      <c r="K119" s="224"/>
      <c r="L119" s="229"/>
      <c r="M119" s="230"/>
      <c r="N119" s="231"/>
      <c r="O119" s="231"/>
      <c r="P119" s="231"/>
      <c r="Q119" s="231"/>
      <c r="R119" s="231"/>
      <c r="S119" s="231"/>
      <c r="T119" s="232"/>
      <c r="AT119" s="233" t="s">
        <v>164</v>
      </c>
      <c r="AU119" s="233" t="s">
        <v>84</v>
      </c>
      <c r="AV119" s="14" t="s">
        <v>142</v>
      </c>
      <c r="AW119" s="14" t="s">
        <v>37</v>
      </c>
      <c r="AX119" s="14" t="s">
        <v>84</v>
      </c>
      <c r="AY119" s="233" t="s">
        <v>137</v>
      </c>
    </row>
    <row r="120" spans="1:65" s="2" customFormat="1" ht="21.75" customHeight="1">
      <c r="A120" s="35"/>
      <c r="B120" s="36"/>
      <c r="C120" s="186" t="s">
        <v>8</v>
      </c>
      <c r="D120" s="186" t="s">
        <v>138</v>
      </c>
      <c r="E120" s="187" t="s">
        <v>292</v>
      </c>
      <c r="F120" s="188" t="s">
        <v>293</v>
      </c>
      <c r="G120" s="189" t="s">
        <v>219</v>
      </c>
      <c r="H120" s="190">
        <v>210</v>
      </c>
      <c r="I120" s="191"/>
      <c r="J120" s="192">
        <f>ROUND(I120*H120,2)</f>
        <v>0</v>
      </c>
      <c r="K120" s="188" t="s">
        <v>161</v>
      </c>
      <c r="L120" s="40"/>
      <c r="M120" s="193" t="s">
        <v>19</v>
      </c>
      <c r="N120" s="194" t="s">
        <v>47</v>
      </c>
      <c r="O120" s="65"/>
      <c r="P120" s="195">
        <f>O120*H120</f>
        <v>0</v>
      </c>
      <c r="Q120" s="195">
        <v>0.18462999999999999</v>
      </c>
      <c r="R120" s="195">
        <f>Q120*H120</f>
        <v>38.772299999999994</v>
      </c>
      <c r="S120" s="195">
        <v>0</v>
      </c>
      <c r="T120" s="196">
        <f>S120*H120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197" t="s">
        <v>142</v>
      </c>
      <c r="AT120" s="197" t="s">
        <v>138</v>
      </c>
      <c r="AU120" s="197" t="s">
        <v>84</v>
      </c>
      <c r="AY120" s="18" t="s">
        <v>137</v>
      </c>
      <c r="BE120" s="198">
        <f>IF(N120="základní",J120,0)</f>
        <v>0</v>
      </c>
      <c r="BF120" s="198">
        <f>IF(N120="snížená",J120,0)</f>
        <v>0</v>
      </c>
      <c r="BG120" s="198">
        <f>IF(N120="zákl. přenesená",J120,0)</f>
        <v>0</v>
      </c>
      <c r="BH120" s="198">
        <f>IF(N120="sníž. přenesená",J120,0)</f>
        <v>0</v>
      </c>
      <c r="BI120" s="198">
        <f>IF(N120="nulová",J120,0)</f>
        <v>0</v>
      </c>
      <c r="BJ120" s="18" t="s">
        <v>84</v>
      </c>
      <c r="BK120" s="198">
        <f>ROUND(I120*H120,2)</f>
        <v>0</v>
      </c>
      <c r="BL120" s="18" t="s">
        <v>142</v>
      </c>
      <c r="BM120" s="197" t="s">
        <v>248</v>
      </c>
    </row>
    <row r="121" spans="1:65" s="15" customFormat="1" ht="10.199999999999999">
      <c r="B121" s="234"/>
      <c r="C121" s="235"/>
      <c r="D121" s="213" t="s">
        <v>164</v>
      </c>
      <c r="E121" s="236" t="s">
        <v>19</v>
      </c>
      <c r="F121" s="237" t="s">
        <v>295</v>
      </c>
      <c r="G121" s="235"/>
      <c r="H121" s="236" t="s">
        <v>19</v>
      </c>
      <c r="I121" s="238"/>
      <c r="J121" s="235"/>
      <c r="K121" s="235"/>
      <c r="L121" s="239"/>
      <c r="M121" s="240"/>
      <c r="N121" s="241"/>
      <c r="O121" s="241"/>
      <c r="P121" s="241"/>
      <c r="Q121" s="241"/>
      <c r="R121" s="241"/>
      <c r="S121" s="241"/>
      <c r="T121" s="242"/>
      <c r="AT121" s="243" t="s">
        <v>164</v>
      </c>
      <c r="AU121" s="243" t="s">
        <v>84</v>
      </c>
      <c r="AV121" s="15" t="s">
        <v>84</v>
      </c>
      <c r="AW121" s="15" t="s">
        <v>37</v>
      </c>
      <c r="AX121" s="15" t="s">
        <v>76</v>
      </c>
      <c r="AY121" s="243" t="s">
        <v>137</v>
      </c>
    </row>
    <row r="122" spans="1:65" s="13" customFormat="1" ht="10.199999999999999">
      <c r="B122" s="211"/>
      <c r="C122" s="212"/>
      <c r="D122" s="213" t="s">
        <v>164</v>
      </c>
      <c r="E122" s="214" t="s">
        <v>19</v>
      </c>
      <c r="F122" s="215" t="s">
        <v>467</v>
      </c>
      <c r="G122" s="212"/>
      <c r="H122" s="216">
        <v>210</v>
      </c>
      <c r="I122" s="217"/>
      <c r="J122" s="212"/>
      <c r="K122" s="212"/>
      <c r="L122" s="218"/>
      <c r="M122" s="219"/>
      <c r="N122" s="220"/>
      <c r="O122" s="220"/>
      <c r="P122" s="220"/>
      <c r="Q122" s="220"/>
      <c r="R122" s="220"/>
      <c r="S122" s="220"/>
      <c r="T122" s="221"/>
      <c r="AT122" s="222" t="s">
        <v>164</v>
      </c>
      <c r="AU122" s="222" t="s">
        <v>84</v>
      </c>
      <c r="AV122" s="13" t="s">
        <v>86</v>
      </c>
      <c r="AW122" s="13" t="s">
        <v>37</v>
      </c>
      <c r="AX122" s="13" t="s">
        <v>76</v>
      </c>
      <c r="AY122" s="222" t="s">
        <v>137</v>
      </c>
    </row>
    <row r="123" spans="1:65" s="15" customFormat="1" ht="10.199999999999999">
      <c r="B123" s="234"/>
      <c r="C123" s="235"/>
      <c r="D123" s="213" t="s">
        <v>164</v>
      </c>
      <c r="E123" s="236" t="s">
        <v>19</v>
      </c>
      <c r="F123" s="237" t="s">
        <v>297</v>
      </c>
      <c r="G123" s="235"/>
      <c r="H123" s="236" t="s">
        <v>19</v>
      </c>
      <c r="I123" s="238"/>
      <c r="J123" s="235"/>
      <c r="K123" s="235"/>
      <c r="L123" s="239"/>
      <c r="M123" s="240"/>
      <c r="N123" s="241"/>
      <c r="O123" s="241"/>
      <c r="P123" s="241"/>
      <c r="Q123" s="241"/>
      <c r="R123" s="241"/>
      <c r="S123" s="241"/>
      <c r="T123" s="242"/>
      <c r="AT123" s="243" t="s">
        <v>164</v>
      </c>
      <c r="AU123" s="243" t="s">
        <v>84</v>
      </c>
      <c r="AV123" s="15" t="s">
        <v>84</v>
      </c>
      <c r="AW123" s="15" t="s">
        <v>37</v>
      </c>
      <c r="AX123" s="15" t="s">
        <v>76</v>
      </c>
      <c r="AY123" s="243" t="s">
        <v>137</v>
      </c>
    </row>
    <row r="124" spans="1:65" s="14" customFormat="1" ht="10.199999999999999">
      <c r="B124" s="223"/>
      <c r="C124" s="224"/>
      <c r="D124" s="213" t="s">
        <v>164</v>
      </c>
      <c r="E124" s="225" t="s">
        <v>19</v>
      </c>
      <c r="F124" s="226" t="s">
        <v>166</v>
      </c>
      <c r="G124" s="224"/>
      <c r="H124" s="227">
        <v>210</v>
      </c>
      <c r="I124" s="228"/>
      <c r="J124" s="224"/>
      <c r="K124" s="224"/>
      <c r="L124" s="229"/>
      <c r="M124" s="230"/>
      <c r="N124" s="231"/>
      <c r="O124" s="231"/>
      <c r="P124" s="231"/>
      <c r="Q124" s="231"/>
      <c r="R124" s="231"/>
      <c r="S124" s="231"/>
      <c r="T124" s="232"/>
      <c r="AT124" s="233" t="s">
        <v>164</v>
      </c>
      <c r="AU124" s="233" t="s">
        <v>84</v>
      </c>
      <c r="AV124" s="14" t="s">
        <v>142</v>
      </c>
      <c r="AW124" s="14" t="s">
        <v>37</v>
      </c>
      <c r="AX124" s="14" t="s">
        <v>84</v>
      </c>
      <c r="AY124" s="233" t="s">
        <v>137</v>
      </c>
    </row>
    <row r="125" spans="1:65" s="2" customFormat="1" ht="21.75" customHeight="1">
      <c r="A125" s="35"/>
      <c r="B125" s="36"/>
      <c r="C125" s="186" t="s">
        <v>147</v>
      </c>
      <c r="D125" s="186" t="s">
        <v>138</v>
      </c>
      <c r="E125" s="187" t="s">
        <v>468</v>
      </c>
      <c r="F125" s="188" t="s">
        <v>469</v>
      </c>
      <c r="G125" s="189" t="s">
        <v>219</v>
      </c>
      <c r="H125" s="190">
        <v>210</v>
      </c>
      <c r="I125" s="191"/>
      <c r="J125" s="192">
        <f>ROUND(I125*H125,2)</f>
        <v>0</v>
      </c>
      <c r="K125" s="188" t="s">
        <v>161</v>
      </c>
      <c r="L125" s="40"/>
      <c r="M125" s="193" t="s">
        <v>19</v>
      </c>
      <c r="N125" s="194" t="s">
        <v>47</v>
      </c>
      <c r="O125" s="65"/>
      <c r="P125" s="195">
        <f>O125*H125</f>
        <v>0</v>
      </c>
      <c r="Q125" s="195">
        <v>0.43423</v>
      </c>
      <c r="R125" s="195">
        <f>Q125*H125</f>
        <v>91.188299999999998</v>
      </c>
      <c r="S125" s="195">
        <v>0</v>
      </c>
      <c r="T125" s="196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197" t="s">
        <v>142</v>
      </c>
      <c r="AT125" s="197" t="s">
        <v>138</v>
      </c>
      <c r="AU125" s="197" t="s">
        <v>84</v>
      </c>
      <c r="AY125" s="18" t="s">
        <v>137</v>
      </c>
      <c r="BE125" s="198">
        <f>IF(N125="základní",J125,0)</f>
        <v>0</v>
      </c>
      <c r="BF125" s="198">
        <f>IF(N125="snížená",J125,0)</f>
        <v>0</v>
      </c>
      <c r="BG125" s="198">
        <f>IF(N125="zákl. přenesená",J125,0)</f>
        <v>0</v>
      </c>
      <c r="BH125" s="198">
        <f>IF(N125="sníž. přenesená",J125,0)</f>
        <v>0</v>
      </c>
      <c r="BI125" s="198">
        <f>IF(N125="nulová",J125,0)</f>
        <v>0</v>
      </c>
      <c r="BJ125" s="18" t="s">
        <v>84</v>
      </c>
      <c r="BK125" s="198">
        <f>ROUND(I125*H125,2)</f>
        <v>0</v>
      </c>
      <c r="BL125" s="18" t="s">
        <v>142</v>
      </c>
      <c r="BM125" s="197" t="s">
        <v>277</v>
      </c>
    </row>
    <row r="126" spans="1:65" s="15" customFormat="1" ht="10.199999999999999">
      <c r="B126" s="234"/>
      <c r="C126" s="235"/>
      <c r="D126" s="213" t="s">
        <v>164</v>
      </c>
      <c r="E126" s="236" t="s">
        <v>19</v>
      </c>
      <c r="F126" s="237" t="s">
        <v>470</v>
      </c>
      <c r="G126" s="235"/>
      <c r="H126" s="236" t="s">
        <v>19</v>
      </c>
      <c r="I126" s="238"/>
      <c r="J126" s="235"/>
      <c r="K126" s="235"/>
      <c r="L126" s="239"/>
      <c r="M126" s="240"/>
      <c r="N126" s="241"/>
      <c r="O126" s="241"/>
      <c r="P126" s="241"/>
      <c r="Q126" s="241"/>
      <c r="R126" s="241"/>
      <c r="S126" s="241"/>
      <c r="T126" s="242"/>
      <c r="AT126" s="243" t="s">
        <v>164</v>
      </c>
      <c r="AU126" s="243" t="s">
        <v>84</v>
      </c>
      <c r="AV126" s="15" t="s">
        <v>84</v>
      </c>
      <c r="AW126" s="15" t="s">
        <v>37</v>
      </c>
      <c r="AX126" s="15" t="s">
        <v>76</v>
      </c>
      <c r="AY126" s="243" t="s">
        <v>137</v>
      </c>
    </row>
    <row r="127" spans="1:65" s="13" customFormat="1" ht="10.199999999999999">
      <c r="B127" s="211"/>
      <c r="C127" s="212"/>
      <c r="D127" s="213" t="s">
        <v>164</v>
      </c>
      <c r="E127" s="214" t="s">
        <v>19</v>
      </c>
      <c r="F127" s="215" t="s">
        <v>467</v>
      </c>
      <c r="G127" s="212"/>
      <c r="H127" s="216">
        <v>210</v>
      </c>
      <c r="I127" s="217"/>
      <c r="J127" s="212"/>
      <c r="K127" s="212"/>
      <c r="L127" s="218"/>
      <c r="M127" s="219"/>
      <c r="N127" s="220"/>
      <c r="O127" s="220"/>
      <c r="P127" s="220"/>
      <c r="Q127" s="220"/>
      <c r="R127" s="220"/>
      <c r="S127" s="220"/>
      <c r="T127" s="221"/>
      <c r="AT127" s="222" t="s">
        <v>164</v>
      </c>
      <c r="AU127" s="222" t="s">
        <v>84</v>
      </c>
      <c r="AV127" s="13" t="s">
        <v>86</v>
      </c>
      <c r="AW127" s="13" t="s">
        <v>37</v>
      </c>
      <c r="AX127" s="13" t="s">
        <v>76</v>
      </c>
      <c r="AY127" s="222" t="s">
        <v>137</v>
      </c>
    </row>
    <row r="128" spans="1:65" s="15" customFormat="1" ht="10.199999999999999">
      <c r="B128" s="234"/>
      <c r="C128" s="235"/>
      <c r="D128" s="213" t="s">
        <v>164</v>
      </c>
      <c r="E128" s="236" t="s">
        <v>19</v>
      </c>
      <c r="F128" s="237" t="s">
        <v>297</v>
      </c>
      <c r="G128" s="235"/>
      <c r="H128" s="236" t="s">
        <v>19</v>
      </c>
      <c r="I128" s="238"/>
      <c r="J128" s="235"/>
      <c r="K128" s="235"/>
      <c r="L128" s="239"/>
      <c r="M128" s="240"/>
      <c r="N128" s="241"/>
      <c r="O128" s="241"/>
      <c r="P128" s="241"/>
      <c r="Q128" s="241"/>
      <c r="R128" s="241"/>
      <c r="S128" s="241"/>
      <c r="T128" s="242"/>
      <c r="AT128" s="243" t="s">
        <v>164</v>
      </c>
      <c r="AU128" s="243" t="s">
        <v>84</v>
      </c>
      <c r="AV128" s="15" t="s">
        <v>84</v>
      </c>
      <c r="AW128" s="15" t="s">
        <v>37</v>
      </c>
      <c r="AX128" s="15" t="s">
        <v>76</v>
      </c>
      <c r="AY128" s="243" t="s">
        <v>137</v>
      </c>
    </row>
    <row r="129" spans="1:65" s="14" customFormat="1" ht="10.199999999999999">
      <c r="B129" s="223"/>
      <c r="C129" s="224"/>
      <c r="D129" s="213" t="s">
        <v>164</v>
      </c>
      <c r="E129" s="225" t="s">
        <v>19</v>
      </c>
      <c r="F129" s="226" t="s">
        <v>166</v>
      </c>
      <c r="G129" s="224"/>
      <c r="H129" s="227">
        <v>210</v>
      </c>
      <c r="I129" s="228"/>
      <c r="J129" s="224"/>
      <c r="K129" s="224"/>
      <c r="L129" s="229"/>
      <c r="M129" s="230"/>
      <c r="N129" s="231"/>
      <c r="O129" s="231"/>
      <c r="P129" s="231"/>
      <c r="Q129" s="231"/>
      <c r="R129" s="231"/>
      <c r="S129" s="231"/>
      <c r="T129" s="232"/>
      <c r="AT129" s="233" t="s">
        <v>164</v>
      </c>
      <c r="AU129" s="233" t="s">
        <v>84</v>
      </c>
      <c r="AV129" s="14" t="s">
        <v>142</v>
      </c>
      <c r="AW129" s="14" t="s">
        <v>37</v>
      </c>
      <c r="AX129" s="14" t="s">
        <v>84</v>
      </c>
      <c r="AY129" s="233" t="s">
        <v>137</v>
      </c>
    </row>
    <row r="130" spans="1:65" s="2" customFormat="1" ht="16.5" customHeight="1">
      <c r="A130" s="35"/>
      <c r="B130" s="36"/>
      <c r="C130" s="186" t="s">
        <v>282</v>
      </c>
      <c r="D130" s="186" t="s">
        <v>138</v>
      </c>
      <c r="E130" s="187" t="s">
        <v>302</v>
      </c>
      <c r="F130" s="188" t="s">
        <v>303</v>
      </c>
      <c r="G130" s="189" t="s">
        <v>219</v>
      </c>
      <c r="H130" s="190">
        <v>1725</v>
      </c>
      <c r="I130" s="191"/>
      <c r="J130" s="192">
        <f>ROUND(I130*H130,2)</f>
        <v>0</v>
      </c>
      <c r="K130" s="188" t="s">
        <v>161</v>
      </c>
      <c r="L130" s="40"/>
      <c r="M130" s="193" t="s">
        <v>19</v>
      </c>
      <c r="N130" s="194" t="s">
        <v>47</v>
      </c>
      <c r="O130" s="65"/>
      <c r="P130" s="195">
        <f>O130*H130</f>
        <v>0</v>
      </c>
      <c r="Q130" s="195">
        <v>3.1E-4</v>
      </c>
      <c r="R130" s="195">
        <f>Q130*H130</f>
        <v>0.53474999999999995</v>
      </c>
      <c r="S130" s="195">
        <v>0</v>
      </c>
      <c r="T130" s="196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197" t="s">
        <v>142</v>
      </c>
      <c r="AT130" s="197" t="s">
        <v>138</v>
      </c>
      <c r="AU130" s="197" t="s">
        <v>84</v>
      </c>
      <c r="AY130" s="18" t="s">
        <v>137</v>
      </c>
      <c r="BE130" s="198">
        <f>IF(N130="základní",J130,0)</f>
        <v>0</v>
      </c>
      <c r="BF130" s="198">
        <f>IF(N130="snížená",J130,0)</f>
        <v>0</v>
      </c>
      <c r="BG130" s="198">
        <f>IF(N130="zákl. přenesená",J130,0)</f>
        <v>0</v>
      </c>
      <c r="BH130" s="198">
        <f>IF(N130="sníž. přenesená",J130,0)</f>
        <v>0</v>
      </c>
      <c r="BI130" s="198">
        <f>IF(N130="nulová",J130,0)</f>
        <v>0</v>
      </c>
      <c r="BJ130" s="18" t="s">
        <v>84</v>
      </c>
      <c r="BK130" s="198">
        <f>ROUND(I130*H130,2)</f>
        <v>0</v>
      </c>
      <c r="BL130" s="18" t="s">
        <v>142</v>
      </c>
      <c r="BM130" s="197" t="s">
        <v>285</v>
      </c>
    </row>
    <row r="131" spans="1:65" s="15" customFormat="1" ht="10.199999999999999">
      <c r="B131" s="234"/>
      <c r="C131" s="235"/>
      <c r="D131" s="213" t="s">
        <v>164</v>
      </c>
      <c r="E131" s="236" t="s">
        <v>19</v>
      </c>
      <c r="F131" s="237" t="s">
        <v>471</v>
      </c>
      <c r="G131" s="235"/>
      <c r="H131" s="236" t="s">
        <v>19</v>
      </c>
      <c r="I131" s="238"/>
      <c r="J131" s="235"/>
      <c r="K131" s="235"/>
      <c r="L131" s="239"/>
      <c r="M131" s="240"/>
      <c r="N131" s="241"/>
      <c r="O131" s="241"/>
      <c r="P131" s="241"/>
      <c r="Q131" s="241"/>
      <c r="R131" s="241"/>
      <c r="S131" s="241"/>
      <c r="T131" s="242"/>
      <c r="AT131" s="243" t="s">
        <v>164</v>
      </c>
      <c r="AU131" s="243" t="s">
        <v>84</v>
      </c>
      <c r="AV131" s="15" t="s">
        <v>84</v>
      </c>
      <c r="AW131" s="15" t="s">
        <v>37</v>
      </c>
      <c r="AX131" s="15" t="s">
        <v>76</v>
      </c>
      <c r="AY131" s="243" t="s">
        <v>137</v>
      </c>
    </row>
    <row r="132" spans="1:65" s="13" customFormat="1" ht="10.199999999999999">
      <c r="B132" s="211"/>
      <c r="C132" s="212"/>
      <c r="D132" s="213" t="s">
        <v>164</v>
      </c>
      <c r="E132" s="214" t="s">
        <v>19</v>
      </c>
      <c r="F132" s="215" t="s">
        <v>472</v>
      </c>
      <c r="G132" s="212"/>
      <c r="H132" s="216">
        <v>1515</v>
      </c>
      <c r="I132" s="217"/>
      <c r="J132" s="212"/>
      <c r="K132" s="212"/>
      <c r="L132" s="218"/>
      <c r="M132" s="219"/>
      <c r="N132" s="220"/>
      <c r="O132" s="220"/>
      <c r="P132" s="220"/>
      <c r="Q132" s="220"/>
      <c r="R132" s="220"/>
      <c r="S132" s="220"/>
      <c r="T132" s="221"/>
      <c r="AT132" s="222" t="s">
        <v>164</v>
      </c>
      <c r="AU132" s="222" t="s">
        <v>84</v>
      </c>
      <c r="AV132" s="13" t="s">
        <v>86</v>
      </c>
      <c r="AW132" s="13" t="s">
        <v>37</v>
      </c>
      <c r="AX132" s="13" t="s">
        <v>76</v>
      </c>
      <c r="AY132" s="222" t="s">
        <v>137</v>
      </c>
    </row>
    <row r="133" spans="1:65" s="13" customFormat="1" ht="10.199999999999999">
      <c r="B133" s="211"/>
      <c r="C133" s="212"/>
      <c r="D133" s="213" t="s">
        <v>164</v>
      </c>
      <c r="E133" s="214" t="s">
        <v>19</v>
      </c>
      <c r="F133" s="215" t="s">
        <v>467</v>
      </c>
      <c r="G133" s="212"/>
      <c r="H133" s="216">
        <v>210</v>
      </c>
      <c r="I133" s="217"/>
      <c r="J133" s="212"/>
      <c r="K133" s="212"/>
      <c r="L133" s="218"/>
      <c r="M133" s="219"/>
      <c r="N133" s="220"/>
      <c r="O133" s="220"/>
      <c r="P133" s="220"/>
      <c r="Q133" s="220"/>
      <c r="R133" s="220"/>
      <c r="S133" s="220"/>
      <c r="T133" s="221"/>
      <c r="AT133" s="222" t="s">
        <v>164</v>
      </c>
      <c r="AU133" s="222" t="s">
        <v>84</v>
      </c>
      <c r="AV133" s="13" t="s">
        <v>86</v>
      </c>
      <c r="AW133" s="13" t="s">
        <v>37</v>
      </c>
      <c r="AX133" s="13" t="s">
        <v>76</v>
      </c>
      <c r="AY133" s="222" t="s">
        <v>137</v>
      </c>
    </row>
    <row r="134" spans="1:65" s="15" customFormat="1" ht="10.199999999999999">
      <c r="B134" s="234"/>
      <c r="C134" s="235"/>
      <c r="D134" s="213" t="s">
        <v>164</v>
      </c>
      <c r="E134" s="236" t="s">
        <v>19</v>
      </c>
      <c r="F134" s="237" t="s">
        <v>297</v>
      </c>
      <c r="G134" s="235"/>
      <c r="H134" s="236" t="s">
        <v>19</v>
      </c>
      <c r="I134" s="238"/>
      <c r="J134" s="235"/>
      <c r="K134" s="235"/>
      <c r="L134" s="239"/>
      <c r="M134" s="240"/>
      <c r="N134" s="241"/>
      <c r="O134" s="241"/>
      <c r="P134" s="241"/>
      <c r="Q134" s="241"/>
      <c r="R134" s="241"/>
      <c r="S134" s="241"/>
      <c r="T134" s="242"/>
      <c r="AT134" s="243" t="s">
        <v>164</v>
      </c>
      <c r="AU134" s="243" t="s">
        <v>84</v>
      </c>
      <c r="AV134" s="15" t="s">
        <v>84</v>
      </c>
      <c r="AW134" s="15" t="s">
        <v>37</v>
      </c>
      <c r="AX134" s="15" t="s">
        <v>76</v>
      </c>
      <c r="AY134" s="243" t="s">
        <v>137</v>
      </c>
    </row>
    <row r="135" spans="1:65" s="14" customFormat="1" ht="10.199999999999999">
      <c r="B135" s="223"/>
      <c r="C135" s="224"/>
      <c r="D135" s="213" t="s">
        <v>164</v>
      </c>
      <c r="E135" s="225" t="s">
        <v>19</v>
      </c>
      <c r="F135" s="226" t="s">
        <v>166</v>
      </c>
      <c r="G135" s="224"/>
      <c r="H135" s="227">
        <v>1725</v>
      </c>
      <c r="I135" s="228"/>
      <c r="J135" s="224"/>
      <c r="K135" s="224"/>
      <c r="L135" s="229"/>
      <c r="M135" s="230"/>
      <c r="N135" s="231"/>
      <c r="O135" s="231"/>
      <c r="P135" s="231"/>
      <c r="Q135" s="231"/>
      <c r="R135" s="231"/>
      <c r="S135" s="231"/>
      <c r="T135" s="232"/>
      <c r="AT135" s="233" t="s">
        <v>164</v>
      </c>
      <c r="AU135" s="233" t="s">
        <v>84</v>
      </c>
      <c r="AV135" s="14" t="s">
        <v>142</v>
      </c>
      <c r="AW135" s="14" t="s">
        <v>37</v>
      </c>
      <c r="AX135" s="14" t="s">
        <v>84</v>
      </c>
      <c r="AY135" s="233" t="s">
        <v>137</v>
      </c>
    </row>
    <row r="136" spans="1:65" s="2" customFormat="1" ht="21.75" customHeight="1">
      <c r="A136" s="35"/>
      <c r="B136" s="36"/>
      <c r="C136" s="186" t="s">
        <v>152</v>
      </c>
      <c r="D136" s="186" t="s">
        <v>138</v>
      </c>
      <c r="E136" s="187" t="s">
        <v>307</v>
      </c>
      <c r="F136" s="188" t="s">
        <v>308</v>
      </c>
      <c r="G136" s="189" t="s">
        <v>219</v>
      </c>
      <c r="H136" s="190">
        <v>405</v>
      </c>
      <c r="I136" s="191"/>
      <c r="J136" s="192">
        <f>ROUND(I136*H136,2)</f>
        <v>0</v>
      </c>
      <c r="K136" s="188" t="s">
        <v>161</v>
      </c>
      <c r="L136" s="40"/>
      <c r="M136" s="193" t="s">
        <v>19</v>
      </c>
      <c r="N136" s="194" t="s">
        <v>47</v>
      </c>
      <c r="O136" s="65"/>
      <c r="P136" s="195">
        <f>O136*H136</f>
        <v>0</v>
      </c>
      <c r="Q136" s="195">
        <v>0.10373</v>
      </c>
      <c r="R136" s="195">
        <f>Q136*H136</f>
        <v>42.010649999999998</v>
      </c>
      <c r="S136" s="195">
        <v>0</v>
      </c>
      <c r="T136" s="196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97" t="s">
        <v>142</v>
      </c>
      <c r="AT136" s="197" t="s">
        <v>138</v>
      </c>
      <c r="AU136" s="197" t="s">
        <v>84</v>
      </c>
      <c r="AY136" s="18" t="s">
        <v>137</v>
      </c>
      <c r="BE136" s="198">
        <f>IF(N136="základní",J136,0)</f>
        <v>0</v>
      </c>
      <c r="BF136" s="198">
        <f>IF(N136="snížená",J136,0)</f>
        <v>0</v>
      </c>
      <c r="BG136" s="198">
        <f>IF(N136="zákl. přenesená",J136,0)</f>
        <v>0</v>
      </c>
      <c r="BH136" s="198">
        <f>IF(N136="sníž. přenesená",J136,0)</f>
        <v>0</v>
      </c>
      <c r="BI136" s="198">
        <f>IF(N136="nulová",J136,0)</f>
        <v>0</v>
      </c>
      <c r="BJ136" s="18" t="s">
        <v>84</v>
      </c>
      <c r="BK136" s="198">
        <f>ROUND(I136*H136,2)</f>
        <v>0</v>
      </c>
      <c r="BL136" s="18" t="s">
        <v>142</v>
      </c>
      <c r="BM136" s="197" t="s">
        <v>288</v>
      </c>
    </row>
    <row r="137" spans="1:65" s="2" customFormat="1" ht="21.75" customHeight="1">
      <c r="A137" s="35"/>
      <c r="B137" s="36"/>
      <c r="C137" s="186" t="s">
        <v>291</v>
      </c>
      <c r="D137" s="186" t="s">
        <v>138</v>
      </c>
      <c r="E137" s="187" t="s">
        <v>311</v>
      </c>
      <c r="F137" s="188" t="s">
        <v>312</v>
      </c>
      <c r="G137" s="189" t="s">
        <v>219</v>
      </c>
      <c r="H137" s="190">
        <v>1515</v>
      </c>
      <c r="I137" s="191"/>
      <c r="J137" s="192">
        <f>ROUND(I137*H137,2)</f>
        <v>0</v>
      </c>
      <c r="K137" s="188" t="s">
        <v>161</v>
      </c>
      <c r="L137" s="40"/>
      <c r="M137" s="193" t="s">
        <v>19</v>
      </c>
      <c r="N137" s="194" t="s">
        <v>47</v>
      </c>
      <c r="O137" s="65"/>
      <c r="P137" s="195">
        <f>O137*H137</f>
        <v>0</v>
      </c>
      <c r="Q137" s="195">
        <v>0.10373</v>
      </c>
      <c r="R137" s="195">
        <f>Q137*H137</f>
        <v>157.15094999999999</v>
      </c>
      <c r="S137" s="195">
        <v>0</v>
      </c>
      <c r="T137" s="196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97" t="s">
        <v>142</v>
      </c>
      <c r="AT137" s="197" t="s">
        <v>138</v>
      </c>
      <c r="AU137" s="197" t="s">
        <v>84</v>
      </c>
      <c r="AY137" s="18" t="s">
        <v>137</v>
      </c>
      <c r="BE137" s="198">
        <f>IF(N137="základní",J137,0)</f>
        <v>0</v>
      </c>
      <c r="BF137" s="198">
        <f>IF(N137="snížená",J137,0)</f>
        <v>0</v>
      </c>
      <c r="BG137" s="198">
        <f>IF(N137="zákl. přenesená",J137,0)</f>
        <v>0</v>
      </c>
      <c r="BH137" s="198">
        <f>IF(N137="sníž. přenesená",J137,0)</f>
        <v>0</v>
      </c>
      <c r="BI137" s="198">
        <f>IF(N137="nulová",J137,0)</f>
        <v>0</v>
      </c>
      <c r="BJ137" s="18" t="s">
        <v>84</v>
      </c>
      <c r="BK137" s="198">
        <f>ROUND(I137*H137,2)</f>
        <v>0</v>
      </c>
      <c r="BL137" s="18" t="s">
        <v>142</v>
      </c>
      <c r="BM137" s="197" t="s">
        <v>294</v>
      </c>
    </row>
    <row r="138" spans="1:65" s="15" customFormat="1" ht="10.199999999999999">
      <c r="B138" s="234"/>
      <c r="C138" s="235"/>
      <c r="D138" s="213" t="s">
        <v>164</v>
      </c>
      <c r="E138" s="236" t="s">
        <v>19</v>
      </c>
      <c r="F138" s="237" t="s">
        <v>314</v>
      </c>
      <c r="G138" s="235"/>
      <c r="H138" s="236" t="s">
        <v>19</v>
      </c>
      <c r="I138" s="238"/>
      <c r="J138" s="235"/>
      <c r="K138" s="235"/>
      <c r="L138" s="239"/>
      <c r="M138" s="240"/>
      <c r="N138" s="241"/>
      <c r="O138" s="241"/>
      <c r="P138" s="241"/>
      <c r="Q138" s="241"/>
      <c r="R138" s="241"/>
      <c r="S138" s="241"/>
      <c r="T138" s="242"/>
      <c r="AT138" s="243" t="s">
        <v>164</v>
      </c>
      <c r="AU138" s="243" t="s">
        <v>84</v>
      </c>
      <c r="AV138" s="15" t="s">
        <v>84</v>
      </c>
      <c r="AW138" s="15" t="s">
        <v>37</v>
      </c>
      <c r="AX138" s="15" t="s">
        <v>76</v>
      </c>
      <c r="AY138" s="243" t="s">
        <v>137</v>
      </c>
    </row>
    <row r="139" spans="1:65" s="13" customFormat="1" ht="10.199999999999999">
      <c r="B139" s="211"/>
      <c r="C139" s="212"/>
      <c r="D139" s="213" t="s">
        <v>164</v>
      </c>
      <c r="E139" s="214" t="s">
        <v>19</v>
      </c>
      <c r="F139" s="215" t="s">
        <v>472</v>
      </c>
      <c r="G139" s="212"/>
      <c r="H139" s="216">
        <v>1515</v>
      </c>
      <c r="I139" s="217"/>
      <c r="J139" s="212"/>
      <c r="K139" s="212"/>
      <c r="L139" s="218"/>
      <c r="M139" s="219"/>
      <c r="N139" s="220"/>
      <c r="O139" s="220"/>
      <c r="P139" s="220"/>
      <c r="Q139" s="220"/>
      <c r="R139" s="220"/>
      <c r="S139" s="220"/>
      <c r="T139" s="221"/>
      <c r="AT139" s="222" t="s">
        <v>164</v>
      </c>
      <c r="AU139" s="222" t="s">
        <v>84</v>
      </c>
      <c r="AV139" s="13" t="s">
        <v>86</v>
      </c>
      <c r="AW139" s="13" t="s">
        <v>37</v>
      </c>
      <c r="AX139" s="13" t="s">
        <v>76</v>
      </c>
      <c r="AY139" s="222" t="s">
        <v>137</v>
      </c>
    </row>
    <row r="140" spans="1:65" s="15" customFormat="1" ht="10.199999999999999">
      <c r="B140" s="234"/>
      <c r="C140" s="235"/>
      <c r="D140" s="213" t="s">
        <v>164</v>
      </c>
      <c r="E140" s="236" t="s">
        <v>19</v>
      </c>
      <c r="F140" s="237" t="s">
        <v>297</v>
      </c>
      <c r="G140" s="235"/>
      <c r="H140" s="236" t="s">
        <v>19</v>
      </c>
      <c r="I140" s="238"/>
      <c r="J140" s="235"/>
      <c r="K140" s="235"/>
      <c r="L140" s="239"/>
      <c r="M140" s="240"/>
      <c r="N140" s="241"/>
      <c r="O140" s="241"/>
      <c r="P140" s="241"/>
      <c r="Q140" s="241"/>
      <c r="R140" s="241"/>
      <c r="S140" s="241"/>
      <c r="T140" s="242"/>
      <c r="AT140" s="243" t="s">
        <v>164</v>
      </c>
      <c r="AU140" s="243" t="s">
        <v>84</v>
      </c>
      <c r="AV140" s="15" t="s">
        <v>84</v>
      </c>
      <c r="AW140" s="15" t="s">
        <v>37</v>
      </c>
      <c r="AX140" s="15" t="s">
        <v>76</v>
      </c>
      <c r="AY140" s="243" t="s">
        <v>137</v>
      </c>
    </row>
    <row r="141" spans="1:65" s="14" customFormat="1" ht="10.199999999999999">
      <c r="B141" s="223"/>
      <c r="C141" s="224"/>
      <c r="D141" s="213" t="s">
        <v>164</v>
      </c>
      <c r="E141" s="225" t="s">
        <v>19</v>
      </c>
      <c r="F141" s="226" t="s">
        <v>166</v>
      </c>
      <c r="G141" s="224"/>
      <c r="H141" s="227">
        <v>1515</v>
      </c>
      <c r="I141" s="228"/>
      <c r="J141" s="224"/>
      <c r="K141" s="224"/>
      <c r="L141" s="229"/>
      <c r="M141" s="230"/>
      <c r="N141" s="231"/>
      <c r="O141" s="231"/>
      <c r="P141" s="231"/>
      <c r="Q141" s="231"/>
      <c r="R141" s="231"/>
      <c r="S141" s="231"/>
      <c r="T141" s="232"/>
      <c r="AT141" s="233" t="s">
        <v>164</v>
      </c>
      <c r="AU141" s="233" t="s">
        <v>84</v>
      </c>
      <c r="AV141" s="14" t="s">
        <v>142</v>
      </c>
      <c r="AW141" s="14" t="s">
        <v>37</v>
      </c>
      <c r="AX141" s="14" t="s">
        <v>84</v>
      </c>
      <c r="AY141" s="233" t="s">
        <v>137</v>
      </c>
    </row>
    <row r="142" spans="1:65" s="2" customFormat="1" ht="33" customHeight="1">
      <c r="A142" s="35"/>
      <c r="B142" s="36"/>
      <c r="C142" s="186" t="s">
        <v>247</v>
      </c>
      <c r="D142" s="186" t="s">
        <v>138</v>
      </c>
      <c r="E142" s="187" t="s">
        <v>315</v>
      </c>
      <c r="F142" s="188" t="s">
        <v>316</v>
      </c>
      <c r="G142" s="189" t="s">
        <v>219</v>
      </c>
      <c r="H142" s="190">
        <v>36</v>
      </c>
      <c r="I142" s="191"/>
      <c r="J142" s="192">
        <f>ROUND(I142*H142,2)</f>
        <v>0</v>
      </c>
      <c r="K142" s="188" t="s">
        <v>161</v>
      </c>
      <c r="L142" s="40"/>
      <c r="M142" s="193" t="s">
        <v>19</v>
      </c>
      <c r="N142" s="194" t="s">
        <v>47</v>
      </c>
      <c r="O142" s="65"/>
      <c r="P142" s="195">
        <f>O142*H142</f>
        <v>0</v>
      </c>
      <c r="Q142" s="195">
        <v>8.4250000000000005E-2</v>
      </c>
      <c r="R142" s="195">
        <f>Q142*H142</f>
        <v>3.0330000000000004</v>
      </c>
      <c r="S142" s="195">
        <v>0</v>
      </c>
      <c r="T142" s="196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97" t="s">
        <v>142</v>
      </c>
      <c r="AT142" s="197" t="s">
        <v>138</v>
      </c>
      <c r="AU142" s="197" t="s">
        <v>84</v>
      </c>
      <c r="AY142" s="18" t="s">
        <v>137</v>
      </c>
      <c r="BE142" s="198">
        <f>IF(N142="základní",J142,0)</f>
        <v>0</v>
      </c>
      <c r="BF142" s="198">
        <f>IF(N142="snížená",J142,0)</f>
        <v>0</v>
      </c>
      <c r="BG142" s="198">
        <f>IF(N142="zákl. přenesená",J142,0)</f>
        <v>0</v>
      </c>
      <c r="BH142" s="198">
        <f>IF(N142="sníž. přenesená",J142,0)</f>
        <v>0</v>
      </c>
      <c r="BI142" s="198">
        <f>IF(N142="nulová",J142,0)</f>
        <v>0</v>
      </c>
      <c r="BJ142" s="18" t="s">
        <v>84</v>
      </c>
      <c r="BK142" s="198">
        <f>ROUND(I142*H142,2)</f>
        <v>0</v>
      </c>
      <c r="BL142" s="18" t="s">
        <v>142</v>
      </c>
      <c r="BM142" s="197" t="s">
        <v>300</v>
      </c>
    </row>
    <row r="143" spans="1:65" s="2" customFormat="1" ht="16.5" customHeight="1">
      <c r="A143" s="35"/>
      <c r="B143" s="36"/>
      <c r="C143" s="199" t="s">
        <v>7</v>
      </c>
      <c r="D143" s="199" t="s">
        <v>143</v>
      </c>
      <c r="E143" s="200" t="s">
        <v>319</v>
      </c>
      <c r="F143" s="201" t="s">
        <v>320</v>
      </c>
      <c r="G143" s="202" t="s">
        <v>219</v>
      </c>
      <c r="H143" s="203">
        <v>23</v>
      </c>
      <c r="I143" s="204"/>
      <c r="J143" s="205">
        <f>ROUND(I143*H143,2)</f>
        <v>0</v>
      </c>
      <c r="K143" s="201" t="s">
        <v>161</v>
      </c>
      <c r="L143" s="206"/>
      <c r="M143" s="207" t="s">
        <v>19</v>
      </c>
      <c r="N143" s="208" t="s">
        <v>47</v>
      </c>
      <c r="O143" s="65"/>
      <c r="P143" s="195">
        <f>O143*H143</f>
        <v>0</v>
      </c>
      <c r="Q143" s="195">
        <v>0.13100000000000001</v>
      </c>
      <c r="R143" s="195">
        <f>Q143*H143</f>
        <v>3.0129999999999999</v>
      </c>
      <c r="S143" s="195">
        <v>0</v>
      </c>
      <c r="T143" s="196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97" t="s">
        <v>146</v>
      </c>
      <c r="AT143" s="197" t="s">
        <v>143</v>
      </c>
      <c r="AU143" s="197" t="s">
        <v>84</v>
      </c>
      <c r="AY143" s="18" t="s">
        <v>137</v>
      </c>
      <c r="BE143" s="198">
        <f>IF(N143="základní",J143,0)</f>
        <v>0</v>
      </c>
      <c r="BF143" s="198">
        <f>IF(N143="snížená",J143,0)</f>
        <v>0</v>
      </c>
      <c r="BG143" s="198">
        <f>IF(N143="zákl. přenesená",J143,0)</f>
        <v>0</v>
      </c>
      <c r="BH143" s="198">
        <f>IF(N143="sníž. přenesená",J143,0)</f>
        <v>0</v>
      </c>
      <c r="BI143" s="198">
        <f>IF(N143="nulová",J143,0)</f>
        <v>0</v>
      </c>
      <c r="BJ143" s="18" t="s">
        <v>84</v>
      </c>
      <c r="BK143" s="198">
        <f>ROUND(I143*H143,2)</f>
        <v>0</v>
      </c>
      <c r="BL143" s="18" t="s">
        <v>142</v>
      </c>
      <c r="BM143" s="197" t="s">
        <v>304</v>
      </c>
    </row>
    <row r="144" spans="1:65" s="2" customFormat="1" ht="16.5" customHeight="1">
      <c r="A144" s="35"/>
      <c r="B144" s="36"/>
      <c r="C144" s="199" t="s">
        <v>253</v>
      </c>
      <c r="D144" s="199" t="s">
        <v>143</v>
      </c>
      <c r="E144" s="200" t="s">
        <v>473</v>
      </c>
      <c r="F144" s="201" t="s">
        <v>474</v>
      </c>
      <c r="G144" s="202" t="s">
        <v>219</v>
      </c>
      <c r="H144" s="203">
        <v>13</v>
      </c>
      <c r="I144" s="204"/>
      <c r="J144" s="205">
        <f>ROUND(I144*H144,2)</f>
        <v>0</v>
      </c>
      <c r="K144" s="201" t="s">
        <v>161</v>
      </c>
      <c r="L144" s="206"/>
      <c r="M144" s="207" t="s">
        <v>19</v>
      </c>
      <c r="N144" s="208" t="s">
        <v>47</v>
      </c>
      <c r="O144" s="65"/>
      <c r="P144" s="195">
        <f>O144*H144</f>
        <v>0</v>
      </c>
      <c r="Q144" s="195">
        <v>0.13100000000000001</v>
      </c>
      <c r="R144" s="195">
        <f>Q144*H144</f>
        <v>1.7030000000000001</v>
      </c>
      <c r="S144" s="195">
        <v>0</v>
      </c>
      <c r="T144" s="196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97" t="s">
        <v>146</v>
      </c>
      <c r="AT144" s="197" t="s">
        <v>143</v>
      </c>
      <c r="AU144" s="197" t="s">
        <v>84</v>
      </c>
      <c r="AY144" s="18" t="s">
        <v>137</v>
      </c>
      <c r="BE144" s="198">
        <f>IF(N144="základní",J144,0)</f>
        <v>0</v>
      </c>
      <c r="BF144" s="198">
        <f>IF(N144="snížená",J144,0)</f>
        <v>0</v>
      </c>
      <c r="BG144" s="198">
        <f>IF(N144="zákl. přenesená",J144,0)</f>
        <v>0</v>
      </c>
      <c r="BH144" s="198">
        <f>IF(N144="sníž. přenesená",J144,0)</f>
        <v>0</v>
      </c>
      <c r="BI144" s="198">
        <f>IF(N144="nulová",J144,0)</f>
        <v>0</v>
      </c>
      <c r="BJ144" s="18" t="s">
        <v>84</v>
      </c>
      <c r="BK144" s="198">
        <f>ROUND(I144*H144,2)</f>
        <v>0</v>
      </c>
      <c r="BL144" s="18" t="s">
        <v>142</v>
      </c>
      <c r="BM144" s="197" t="s">
        <v>309</v>
      </c>
    </row>
    <row r="145" spans="1:65" s="12" customFormat="1" ht="25.95" customHeight="1">
      <c r="B145" s="172"/>
      <c r="C145" s="173"/>
      <c r="D145" s="174" t="s">
        <v>75</v>
      </c>
      <c r="E145" s="175" t="s">
        <v>322</v>
      </c>
      <c r="F145" s="175" t="s">
        <v>323</v>
      </c>
      <c r="G145" s="173"/>
      <c r="H145" s="173"/>
      <c r="I145" s="176"/>
      <c r="J145" s="177">
        <f>BK145</f>
        <v>0</v>
      </c>
      <c r="K145" s="173"/>
      <c r="L145" s="178"/>
      <c r="M145" s="179"/>
      <c r="N145" s="180"/>
      <c r="O145" s="180"/>
      <c r="P145" s="181">
        <f>SUM(P146:P155)</f>
        <v>0</v>
      </c>
      <c r="Q145" s="180"/>
      <c r="R145" s="181">
        <f>SUM(R146:R155)</f>
        <v>0.88080000000000003</v>
      </c>
      <c r="S145" s="180"/>
      <c r="T145" s="182">
        <f>SUM(T146:T155)</f>
        <v>0</v>
      </c>
      <c r="AR145" s="183" t="s">
        <v>84</v>
      </c>
      <c r="AT145" s="184" t="s">
        <v>75</v>
      </c>
      <c r="AU145" s="184" t="s">
        <v>76</v>
      </c>
      <c r="AY145" s="183" t="s">
        <v>137</v>
      </c>
      <c r="BK145" s="185">
        <f>SUM(BK146:BK155)</f>
        <v>0</v>
      </c>
    </row>
    <row r="146" spans="1:65" s="2" customFormat="1" ht="21.75" customHeight="1">
      <c r="A146" s="35"/>
      <c r="B146" s="36"/>
      <c r="C146" s="186" t="s">
        <v>310</v>
      </c>
      <c r="D146" s="186" t="s">
        <v>138</v>
      </c>
      <c r="E146" s="187" t="s">
        <v>324</v>
      </c>
      <c r="F146" s="188" t="s">
        <v>325</v>
      </c>
      <c r="G146" s="189" t="s">
        <v>237</v>
      </c>
      <c r="H146" s="190">
        <v>7</v>
      </c>
      <c r="I146" s="191"/>
      <c r="J146" s="192">
        <f t="shared" ref="J146:J155" si="10">ROUND(I146*H146,2)</f>
        <v>0</v>
      </c>
      <c r="K146" s="188" t="s">
        <v>161</v>
      </c>
      <c r="L146" s="40"/>
      <c r="M146" s="193" t="s">
        <v>19</v>
      </c>
      <c r="N146" s="194" t="s">
        <v>47</v>
      </c>
      <c r="O146" s="65"/>
      <c r="P146" s="195">
        <f t="shared" ref="P146:P155" si="11">O146*H146</f>
        <v>0</v>
      </c>
      <c r="Q146" s="195">
        <v>1.0000000000000001E-5</v>
      </c>
      <c r="R146" s="195">
        <f t="shared" ref="R146:R155" si="12">Q146*H146</f>
        <v>7.0000000000000007E-5</v>
      </c>
      <c r="S146" s="195">
        <v>0</v>
      </c>
      <c r="T146" s="196">
        <f t="shared" ref="T146:T155" si="13"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97" t="s">
        <v>142</v>
      </c>
      <c r="AT146" s="197" t="s">
        <v>138</v>
      </c>
      <c r="AU146" s="197" t="s">
        <v>84</v>
      </c>
      <c r="AY146" s="18" t="s">
        <v>137</v>
      </c>
      <c r="BE146" s="198">
        <f t="shared" ref="BE146:BE155" si="14">IF(N146="základní",J146,0)</f>
        <v>0</v>
      </c>
      <c r="BF146" s="198">
        <f t="shared" ref="BF146:BF155" si="15">IF(N146="snížená",J146,0)</f>
        <v>0</v>
      </c>
      <c r="BG146" s="198">
        <f t="shared" ref="BG146:BG155" si="16">IF(N146="zákl. přenesená",J146,0)</f>
        <v>0</v>
      </c>
      <c r="BH146" s="198">
        <f t="shared" ref="BH146:BH155" si="17">IF(N146="sníž. přenesená",J146,0)</f>
        <v>0</v>
      </c>
      <c r="BI146" s="198">
        <f t="shared" ref="BI146:BI155" si="18">IF(N146="nulová",J146,0)</f>
        <v>0</v>
      </c>
      <c r="BJ146" s="18" t="s">
        <v>84</v>
      </c>
      <c r="BK146" s="198">
        <f t="shared" ref="BK146:BK155" si="19">ROUND(I146*H146,2)</f>
        <v>0</v>
      </c>
      <c r="BL146" s="18" t="s">
        <v>142</v>
      </c>
      <c r="BM146" s="197" t="s">
        <v>313</v>
      </c>
    </row>
    <row r="147" spans="1:65" s="2" customFormat="1" ht="16.5" customHeight="1">
      <c r="A147" s="35"/>
      <c r="B147" s="36"/>
      <c r="C147" s="199" t="s">
        <v>258</v>
      </c>
      <c r="D147" s="199" t="s">
        <v>143</v>
      </c>
      <c r="E147" s="200" t="s">
        <v>328</v>
      </c>
      <c r="F147" s="201" t="s">
        <v>329</v>
      </c>
      <c r="G147" s="202" t="s">
        <v>237</v>
      </c>
      <c r="H147" s="203">
        <v>7</v>
      </c>
      <c r="I147" s="204"/>
      <c r="J147" s="205">
        <f t="shared" si="10"/>
        <v>0</v>
      </c>
      <c r="K147" s="201" t="s">
        <v>161</v>
      </c>
      <c r="L147" s="206"/>
      <c r="M147" s="207" t="s">
        <v>19</v>
      </c>
      <c r="N147" s="208" t="s">
        <v>47</v>
      </c>
      <c r="O147" s="65"/>
      <c r="P147" s="195">
        <f t="shared" si="11"/>
        <v>0</v>
      </c>
      <c r="Q147" s="195">
        <v>4.6899999999999997E-3</v>
      </c>
      <c r="R147" s="195">
        <f t="shared" si="12"/>
        <v>3.2829999999999998E-2</v>
      </c>
      <c r="S147" s="195">
        <v>0</v>
      </c>
      <c r="T147" s="196">
        <f t="shared" si="13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197" t="s">
        <v>146</v>
      </c>
      <c r="AT147" s="197" t="s">
        <v>143</v>
      </c>
      <c r="AU147" s="197" t="s">
        <v>84</v>
      </c>
      <c r="AY147" s="18" t="s">
        <v>137</v>
      </c>
      <c r="BE147" s="198">
        <f t="shared" si="14"/>
        <v>0</v>
      </c>
      <c r="BF147" s="198">
        <f t="shared" si="15"/>
        <v>0</v>
      </c>
      <c r="BG147" s="198">
        <f t="shared" si="16"/>
        <v>0</v>
      </c>
      <c r="BH147" s="198">
        <f t="shared" si="17"/>
        <v>0</v>
      </c>
      <c r="BI147" s="198">
        <f t="shared" si="18"/>
        <v>0</v>
      </c>
      <c r="BJ147" s="18" t="s">
        <v>84</v>
      </c>
      <c r="BK147" s="198">
        <f t="shared" si="19"/>
        <v>0</v>
      </c>
      <c r="BL147" s="18" t="s">
        <v>142</v>
      </c>
      <c r="BM147" s="197" t="s">
        <v>317</v>
      </c>
    </row>
    <row r="148" spans="1:65" s="2" customFormat="1" ht="16.5" customHeight="1">
      <c r="A148" s="35"/>
      <c r="B148" s="36"/>
      <c r="C148" s="186" t="s">
        <v>318</v>
      </c>
      <c r="D148" s="186" t="s">
        <v>138</v>
      </c>
      <c r="E148" s="187" t="s">
        <v>331</v>
      </c>
      <c r="F148" s="188" t="s">
        <v>332</v>
      </c>
      <c r="G148" s="189" t="s">
        <v>151</v>
      </c>
      <c r="H148" s="190">
        <v>1</v>
      </c>
      <c r="I148" s="191"/>
      <c r="J148" s="192">
        <f t="shared" si="10"/>
        <v>0</v>
      </c>
      <c r="K148" s="188" t="s">
        <v>161</v>
      </c>
      <c r="L148" s="40"/>
      <c r="M148" s="193" t="s">
        <v>19</v>
      </c>
      <c r="N148" s="194" t="s">
        <v>47</v>
      </c>
      <c r="O148" s="65"/>
      <c r="P148" s="195">
        <f t="shared" si="11"/>
        <v>0</v>
      </c>
      <c r="Q148" s="195">
        <v>0.34089999999999998</v>
      </c>
      <c r="R148" s="195">
        <f t="shared" si="12"/>
        <v>0.34089999999999998</v>
      </c>
      <c r="S148" s="195">
        <v>0</v>
      </c>
      <c r="T148" s="196">
        <f t="shared" si="13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97" t="s">
        <v>142</v>
      </c>
      <c r="AT148" s="197" t="s">
        <v>138</v>
      </c>
      <c r="AU148" s="197" t="s">
        <v>84</v>
      </c>
      <c r="AY148" s="18" t="s">
        <v>137</v>
      </c>
      <c r="BE148" s="198">
        <f t="shared" si="14"/>
        <v>0</v>
      </c>
      <c r="BF148" s="198">
        <f t="shared" si="15"/>
        <v>0</v>
      </c>
      <c r="BG148" s="198">
        <f t="shared" si="16"/>
        <v>0</v>
      </c>
      <c r="BH148" s="198">
        <f t="shared" si="17"/>
        <v>0</v>
      </c>
      <c r="BI148" s="198">
        <f t="shared" si="18"/>
        <v>0</v>
      </c>
      <c r="BJ148" s="18" t="s">
        <v>84</v>
      </c>
      <c r="BK148" s="198">
        <f t="shared" si="19"/>
        <v>0</v>
      </c>
      <c r="BL148" s="18" t="s">
        <v>142</v>
      </c>
      <c r="BM148" s="197" t="s">
        <v>321</v>
      </c>
    </row>
    <row r="149" spans="1:65" s="2" customFormat="1" ht="16.5" customHeight="1">
      <c r="A149" s="35"/>
      <c r="B149" s="36"/>
      <c r="C149" s="199" t="s">
        <v>262</v>
      </c>
      <c r="D149" s="199" t="s">
        <v>143</v>
      </c>
      <c r="E149" s="200" t="s">
        <v>335</v>
      </c>
      <c r="F149" s="201" t="s">
        <v>336</v>
      </c>
      <c r="G149" s="202" t="s">
        <v>151</v>
      </c>
      <c r="H149" s="203">
        <v>1</v>
      </c>
      <c r="I149" s="204"/>
      <c r="J149" s="205">
        <f t="shared" si="10"/>
        <v>0</v>
      </c>
      <c r="K149" s="201" t="s">
        <v>161</v>
      </c>
      <c r="L149" s="206"/>
      <c r="M149" s="207" t="s">
        <v>19</v>
      </c>
      <c r="N149" s="208" t="s">
        <v>47</v>
      </c>
      <c r="O149" s="65"/>
      <c r="P149" s="195">
        <f t="shared" si="11"/>
        <v>0</v>
      </c>
      <c r="Q149" s="195">
        <v>0.10299999999999999</v>
      </c>
      <c r="R149" s="195">
        <f t="shared" si="12"/>
        <v>0.10299999999999999</v>
      </c>
      <c r="S149" s="195">
        <v>0</v>
      </c>
      <c r="T149" s="196">
        <f t="shared" si="13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97" t="s">
        <v>146</v>
      </c>
      <c r="AT149" s="197" t="s">
        <v>143</v>
      </c>
      <c r="AU149" s="197" t="s">
        <v>84</v>
      </c>
      <c r="AY149" s="18" t="s">
        <v>137</v>
      </c>
      <c r="BE149" s="198">
        <f t="shared" si="14"/>
        <v>0</v>
      </c>
      <c r="BF149" s="198">
        <f t="shared" si="15"/>
        <v>0</v>
      </c>
      <c r="BG149" s="198">
        <f t="shared" si="16"/>
        <v>0</v>
      </c>
      <c r="BH149" s="198">
        <f t="shared" si="17"/>
        <v>0</v>
      </c>
      <c r="BI149" s="198">
        <f t="shared" si="18"/>
        <v>0</v>
      </c>
      <c r="BJ149" s="18" t="s">
        <v>84</v>
      </c>
      <c r="BK149" s="198">
        <f t="shared" si="19"/>
        <v>0</v>
      </c>
      <c r="BL149" s="18" t="s">
        <v>142</v>
      </c>
      <c r="BM149" s="197" t="s">
        <v>326</v>
      </c>
    </row>
    <row r="150" spans="1:65" s="2" customFormat="1" ht="16.5" customHeight="1">
      <c r="A150" s="35"/>
      <c r="B150" s="36"/>
      <c r="C150" s="199" t="s">
        <v>327</v>
      </c>
      <c r="D150" s="199" t="s">
        <v>143</v>
      </c>
      <c r="E150" s="200" t="s">
        <v>338</v>
      </c>
      <c r="F150" s="201" t="s">
        <v>339</v>
      </c>
      <c r="G150" s="202" t="s">
        <v>151</v>
      </c>
      <c r="H150" s="203">
        <v>1</v>
      </c>
      <c r="I150" s="204"/>
      <c r="J150" s="205">
        <f t="shared" si="10"/>
        <v>0</v>
      </c>
      <c r="K150" s="201" t="s">
        <v>161</v>
      </c>
      <c r="L150" s="206"/>
      <c r="M150" s="207" t="s">
        <v>19</v>
      </c>
      <c r="N150" s="208" t="s">
        <v>47</v>
      </c>
      <c r="O150" s="65"/>
      <c r="P150" s="195">
        <f t="shared" si="11"/>
        <v>0</v>
      </c>
      <c r="Q150" s="195">
        <v>0.23200000000000001</v>
      </c>
      <c r="R150" s="195">
        <f t="shared" si="12"/>
        <v>0.23200000000000001</v>
      </c>
      <c r="S150" s="195">
        <v>0</v>
      </c>
      <c r="T150" s="196">
        <f t="shared" si="13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197" t="s">
        <v>146</v>
      </c>
      <c r="AT150" s="197" t="s">
        <v>143</v>
      </c>
      <c r="AU150" s="197" t="s">
        <v>84</v>
      </c>
      <c r="AY150" s="18" t="s">
        <v>137</v>
      </c>
      <c r="BE150" s="198">
        <f t="shared" si="14"/>
        <v>0</v>
      </c>
      <c r="BF150" s="198">
        <f t="shared" si="15"/>
        <v>0</v>
      </c>
      <c r="BG150" s="198">
        <f t="shared" si="16"/>
        <v>0</v>
      </c>
      <c r="BH150" s="198">
        <f t="shared" si="17"/>
        <v>0</v>
      </c>
      <c r="BI150" s="198">
        <f t="shared" si="18"/>
        <v>0</v>
      </c>
      <c r="BJ150" s="18" t="s">
        <v>84</v>
      </c>
      <c r="BK150" s="198">
        <f t="shared" si="19"/>
        <v>0</v>
      </c>
      <c r="BL150" s="18" t="s">
        <v>142</v>
      </c>
      <c r="BM150" s="197" t="s">
        <v>330</v>
      </c>
    </row>
    <row r="151" spans="1:65" s="2" customFormat="1" ht="16.5" customHeight="1">
      <c r="A151" s="35"/>
      <c r="B151" s="36"/>
      <c r="C151" s="199" t="s">
        <v>267</v>
      </c>
      <c r="D151" s="199" t="s">
        <v>143</v>
      </c>
      <c r="E151" s="200" t="s">
        <v>342</v>
      </c>
      <c r="F151" s="201" t="s">
        <v>343</v>
      </c>
      <c r="G151" s="202" t="s">
        <v>151</v>
      </c>
      <c r="H151" s="203">
        <v>1</v>
      </c>
      <c r="I151" s="204"/>
      <c r="J151" s="205">
        <f t="shared" si="10"/>
        <v>0</v>
      </c>
      <c r="K151" s="201" t="s">
        <v>161</v>
      </c>
      <c r="L151" s="206"/>
      <c r="M151" s="207" t="s">
        <v>19</v>
      </c>
      <c r="N151" s="208" t="s">
        <v>47</v>
      </c>
      <c r="O151" s="65"/>
      <c r="P151" s="195">
        <f t="shared" si="11"/>
        <v>0</v>
      </c>
      <c r="Q151" s="195">
        <v>0.04</v>
      </c>
      <c r="R151" s="195">
        <f t="shared" si="12"/>
        <v>0.04</v>
      </c>
      <c r="S151" s="195">
        <v>0</v>
      </c>
      <c r="T151" s="196">
        <f t="shared" si="13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97" t="s">
        <v>146</v>
      </c>
      <c r="AT151" s="197" t="s">
        <v>143</v>
      </c>
      <c r="AU151" s="197" t="s">
        <v>84</v>
      </c>
      <c r="AY151" s="18" t="s">
        <v>137</v>
      </c>
      <c r="BE151" s="198">
        <f t="shared" si="14"/>
        <v>0</v>
      </c>
      <c r="BF151" s="198">
        <f t="shared" si="15"/>
        <v>0</v>
      </c>
      <c r="BG151" s="198">
        <f t="shared" si="16"/>
        <v>0</v>
      </c>
      <c r="BH151" s="198">
        <f t="shared" si="17"/>
        <v>0</v>
      </c>
      <c r="BI151" s="198">
        <f t="shared" si="18"/>
        <v>0</v>
      </c>
      <c r="BJ151" s="18" t="s">
        <v>84</v>
      </c>
      <c r="BK151" s="198">
        <f t="shared" si="19"/>
        <v>0</v>
      </c>
      <c r="BL151" s="18" t="s">
        <v>142</v>
      </c>
      <c r="BM151" s="197" t="s">
        <v>333</v>
      </c>
    </row>
    <row r="152" spans="1:65" s="2" customFormat="1" ht="16.5" customHeight="1">
      <c r="A152" s="35"/>
      <c r="B152" s="36"/>
      <c r="C152" s="199" t="s">
        <v>334</v>
      </c>
      <c r="D152" s="199" t="s">
        <v>143</v>
      </c>
      <c r="E152" s="200" t="s">
        <v>345</v>
      </c>
      <c r="F152" s="201" t="s">
        <v>346</v>
      </c>
      <c r="G152" s="202" t="s">
        <v>151</v>
      </c>
      <c r="H152" s="203">
        <v>1</v>
      </c>
      <c r="I152" s="204"/>
      <c r="J152" s="205">
        <f t="shared" si="10"/>
        <v>0</v>
      </c>
      <c r="K152" s="201" t="s">
        <v>161</v>
      </c>
      <c r="L152" s="206"/>
      <c r="M152" s="207" t="s">
        <v>19</v>
      </c>
      <c r="N152" s="208" t="s">
        <v>47</v>
      </c>
      <c r="O152" s="65"/>
      <c r="P152" s="195">
        <f t="shared" si="11"/>
        <v>0</v>
      </c>
      <c r="Q152" s="195">
        <v>0.04</v>
      </c>
      <c r="R152" s="195">
        <f t="shared" si="12"/>
        <v>0.04</v>
      </c>
      <c r="S152" s="195">
        <v>0</v>
      </c>
      <c r="T152" s="196">
        <f t="shared" si="13"/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97" t="s">
        <v>146</v>
      </c>
      <c r="AT152" s="197" t="s">
        <v>143</v>
      </c>
      <c r="AU152" s="197" t="s">
        <v>84</v>
      </c>
      <c r="AY152" s="18" t="s">
        <v>137</v>
      </c>
      <c r="BE152" s="198">
        <f t="shared" si="14"/>
        <v>0</v>
      </c>
      <c r="BF152" s="198">
        <f t="shared" si="15"/>
        <v>0</v>
      </c>
      <c r="BG152" s="198">
        <f t="shared" si="16"/>
        <v>0</v>
      </c>
      <c r="BH152" s="198">
        <f t="shared" si="17"/>
        <v>0</v>
      </c>
      <c r="BI152" s="198">
        <f t="shared" si="18"/>
        <v>0</v>
      </c>
      <c r="BJ152" s="18" t="s">
        <v>84</v>
      </c>
      <c r="BK152" s="198">
        <f t="shared" si="19"/>
        <v>0</v>
      </c>
      <c r="BL152" s="18" t="s">
        <v>142</v>
      </c>
      <c r="BM152" s="197" t="s">
        <v>337</v>
      </c>
    </row>
    <row r="153" spans="1:65" s="2" customFormat="1" ht="16.5" customHeight="1">
      <c r="A153" s="35"/>
      <c r="B153" s="36"/>
      <c r="C153" s="199" t="s">
        <v>248</v>
      </c>
      <c r="D153" s="199" t="s">
        <v>143</v>
      </c>
      <c r="E153" s="200" t="s">
        <v>349</v>
      </c>
      <c r="F153" s="201" t="s">
        <v>350</v>
      </c>
      <c r="G153" s="202" t="s">
        <v>151</v>
      </c>
      <c r="H153" s="203">
        <v>1</v>
      </c>
      <c r="I153" s="204"/>
      <c r="J153" s="205">
        <f t="shared" si="10"/>
        <v>0</v>
      </c>
      <c r="K153" s="201" t="s">
        <v>161</v>
      </c>
      <c r="L153" s="206"/>
      <c r="M153" s="207" t="s">
        <v>19</v>
      </c>
      <c r="N153" s="208" t="s">
        <v>47</v>
      </c>
      <c r="O153" s="65"/>
      <c r="P153" s="195">
        <f t="shared" si="11"/>
        <v>0</v>
      </c>
      <c r="Q153" s="195">
        <v>2.7E-2</v>
      </c>
      <c r="R153" s="195">
        <f t="shared" si="12"/>
        <v>2.7E-2</v>
      </c>
      <c r="S153" s="195">
        <v>0</v>
      </c>
      <c r="T153" s="196">
        <f t="shared" si="13"/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97" t="s">
        <v>146</v>
      </c>
      <c r="AT153" s="197" t="s">
        <v>143</v>
      </c>
      <c r="AU153" s="197" t="s">
        <v>84</v>
      </c>
      <c r="AY153" s="18" t="s">
        <v>137</v>
      </c>
      <c r="BE153" s="198">
        <f t="shared" si="14"/>
        <v>0</v>
      </c>
      <c r="BF153" s="198">
        <f t="shared" si="15"/>
        <v>0</v>
      </c>
      <c r="BG153" s="198">
        <f t="shared" si="16"/>
        <v>0</v>
      </c>
      <c r="BH153" s="198">
        <f t="shared" si="17"/>
        <v>0</v>
      </c>
      <c r="BI153" s="198">
        <f t="shared" si="18"/>
        <v>0</v>
      </c>
      <c r="BJ153" s="18" t="s">
        <v>84</v>
      </c>
      <c r="BK153" s="198">
        <f t="shared" si="19"/>
        <v>0</v>
      </c>
      <c r="BL153" s="18" t="s">
        <v>142</v>
      </c>
      <c r="BM153" s="197" t="s">
        <v>340</v>
      </c>
    </row>
    <row r="154" spans="1:65" s="2" customFormat="1" ht="16.5" customHeight="1">
      <c r="A154" s="35"/>
      <c r="B154" s="36"/>
      <c r="C154" s="199" t="s">
        <v>341</v>
      </c>
      <c r="D154" s="199" t="s">
        <v>143</v>
      </c>
      <c r="E154" s="200" t="s">
        <v>352</v>
      </c>
      <c r="F154" s="201" t="s">
        <v>353</v>
      </c>
      <c r="G154" s="202" t="s">
        <v>151</v>
      </c>
      <c r="H154" s="203">
        <v>1</v>
      </c>
      <c r="I154" s="204"/>
      <c r="J154" s="205">
        <f t="shared" si="10"/>
        <v>0</v>
      </c>
      <c r="K154" s="201" t="s">
        <v>161</v>
      </c>
      <c r="L154" s="206"/>
      <c r="M154" s="207" t="s">
        <v>19</v>
      </c>
      <c r="N154" s="208" t="s">
        <v>47</v>
      </c>
      <c r="O154" s="65"/>
      <c r="P154" s="195">
        <f t="shared" si="11"/>
        <v>0</v>
      </c>
      <c r="Q154" s="195">
        <v>6.0999999999999999E-2</v>
      </c>
      <c r="R154" s="195">
        <f t="shared" si="12"/>
        <v>6.0999999999999999E-2</v>
      </c>
      <c r="S154" s="195">
        <v>0</v>
      </c>
      <c r="T154" s="196">
        <f t="shared" si="13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97" t="s">
        <v>146</v>
      </c>
      <c r="AT154" s="197" t="s">
        <v>143</v>
      </c>
      <c r="AU154" s="197" t="s">
        <v>84</v>
      </c>
      <c r="AY154" s="18" t="s">
        <v>137</v>
      </c>
      <c r="BE154" s="198">
        <f t="shared" si="14"/>
        <v>0</v>
      </c>
      <c r="BF154" s="198">
        <f t="shared" si="15"/>
        <v>0</v>
      </c>
      <c r="BG154" s="198">
        <f t="shared" si="16"/>
        <v>0</v>
      </c>
      <c r="BH154" s="198">
        <f t="shared" si="17"/>
        <v>0</v>
      </c>
      <c r="BI154" s="198">
        <f t="shared" si="18"/>
        <v>0</v>
      </c>
      <c r="BJ154" s="18" t="s">
        <v>84</v>
      </c>
      <c r="BK154" s="198">
        <f t="shared" si="19"/>
        <v>0</v>
      </c>
      <c r="BL154" s="18" t="s">
        <v>142</v>
      </c>
      <c r="BM154" s="197" t="s">
        <v>344</v>
      </c>
    </row>
    <row r="155" spans="1:65" s="2" customFormat="1" ht="16.5" customHeight="1">
      <c r="A155" s="35"/>
      <c r="B155" s="36"/>
      <c r="C155" s="199" t="s">
        <v>277</v>
      </c>
      <c r="D155" s="199" t="s">
        <v>143</v>
      </c>
      <c r="E155" s="200" t="s">
        <v>356</v>
      </c>
      <c r="F155" s="201" t="s">
        <v>357</v>
      </c>
      <c r="G155" s="202" t="s">
        <v>151</v>
      </c>
      <c r="H155" s="203">
        <v>1</v>
      </c>
      <c r="I155" s="204"/>
      <c r="J155" s="205">
        <f t="shared" si="10"/>
        <v>0</v>
      </c>
      <c r="K155" s="201" t="s">
        <v>161</v>
      </c>
      <c r="L155" s="206"/>
      <c r="M155" s="207" t="s">
        <v>19</v>
      </c>
      <c r="N155" s="208" t="s">
        <v>47</v>
      </c>
      <c r="O155" s="65"/>
      <c r="P155" s="195">
        <f t="shared" si="11"/>
        <v>0</v>
      </c>
      <c r="Q155" s="195">
        <v>4.0000000000000001E-3</v>
      </c>
      <c r="R155" s="195">
        <f t="shared" si="12"/>
        <v>4.0000000000000001E-3</v>
      </c>
      <c r="S155" s="195">
        <v>0</v>
      </c>
      <c r="T155" s="196">
        <f t="shared" si="13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97" t="s">
        <v>146</v>
      </c>
      <c r="AT155" s="197" t="s">
        <v>143</v>
      </c>
      <c r="AU155" s="197" t="s">
        <v>84</v>
      </c>
      <c r="AY155" s="18" t="s">
        <v>137</v>
      </c>
      <c r="BE155" s="198">
        <f t="shared" si="14"/>
        <v>0</v>
      </c>
      <c r="BF155" s="198">
        <f t="shared" si="15"/>
        <v>0</v>
      </c>
      <c r="BG155" s="198">
        <f t="shared" si="16"/>
        <v>0</v>
      </c>
      <c r="BH155" s="198">
        <f t="shared" si="17"/>
        <v>0</v>
      </c>
      <c r="BI155" s="198">
        <f t="shared" si="18"/>
        <v>0</v>
      </c>
      <c r="BJ155" s="18" t="s">
        <v>84</v>
      </c>
      <c r="BK155" s="198">
        <f t="shared" si="19"/>
        <v>0</v>
      </c>
      <c r="BL155" s="18" t="s">
        <v>142</v>
      </c>
      <c r="BM155" s="197" t="s">
        <v>347</v>
      </c>
    </row>
    <row r="156" spans="1:65" s="12" customFormat="1" ht="25.95" customHeight="1">
      <c r="B156" s="172"/>
      <c r="C156" s="173"/>
      <c r="D156" s="174" t="s">
        <v>75</v>
      </c>
      <c r="E156" s="175" t="s">
        <v>359</v>
      </c>
      <c r="F156" s="175" t="s">
        <v>360</v>
      </c>
      <c r="G156" s="173"/>
      <c r="H156" s="173"/>
      <c r="I156" s="176"/>
      <c r="J156" s="177">
        <f>BK156</f>
        <v>0</v>
      </c>
      <c r="K156" s="173"/>
      <c r="L156" s="178"/>
      <c r="M156" s="179"/>
      <c r="N156" s="180"/>
      <c r="O156" s="180"/>
      <c r="P156" s="181">
        <f>SUM(P157:P186)</f>
        <v>0</v>
      </c>
      <c r="Q156" s="180"/>
      <c r="R156" s="181">
        <f>SUM(R157:R186)</f>
        <v>81.605119999999999</v>
      </c>
      <c r="S156" s="180"/>
      <c r="T156" s="182">
        <f>SUM(T157:T186)</f>
        <v>8.2000000000000003E-2</v>
      </c>
      <c r="AR156" s="183" t="s">
        <v>84</v>
      </c>
      <c r="AT156" s="184" t="s">
        <v>75</v>
      </c>
      <c r="AU156" s="184" t="s">
        <v>76</v>
      </c>
      <c r="AY156" s="183" t="s">
        <v>137</v>
      </c>
      <c r="BK156" s="185">
        <f>SUM(BK157:BK186)</f>
        <v>0</v>
      </c>
    </row>
    <row r="157" spans="1:65" s="2" customFormat="1" ht="16.5" customHeight="1">
      <c r="A157" s="35"/>
      <c r="B157" s="36"/>
      <c r="C157" s="186" t="s">
        <v>348</v>
      </c>
      <c r="D157" s="186" t="s">
        <v>138</v>
      </c>
      <c r="E157" s="187" t="s">
        <v>361</v>
      </c>
      <c r="F157" s="188" t="s">
        <v>362</v>
      </c>
      <c r="G157" s="189" t="s">
        <v>151</v>
      </c>
      <c r="H157" s="190">
        <v>1</v>
      </c>
      <c r="I157" s="191"/>
      <c r="J157" s="192">
        <f t="shared" ref="J157:J163" si="20">ROUND(I157*H157,2)</f>
        <v>0</v>
      </c>
      <c r="K157" s="188" t="s">
        <v>161</v>
      </c>
      <c r="L157" s="40"/>
      <c r="M157" s="193" t="s">
        <v>19</v>
      </c>
      <c r="N157" s="194" t="s">
        <v>47</v>
      </c>
      <c r="O157" s="65"/>
      <c r="P157" s="195">
        <f t="shared" ref="P157:P163" si="21">O157*H157</f>
        <v>0</v>
      </c>
      <c r="Q157" s="195">
        <v>6.9999999999999999E-4</v>
      </c>
      <c r="R157" s="195">
        <f t="shared" ref="R157:R163" si="22">Q157*H157</f>
        <v>6.9999999999999999E-4</v>
      </c>
      <c r="S157" s="195">
        <v>0</v>
      </c>
      <c r="T157" s="196">
        <f t="shared" ref="T157:T163" si="23"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97" t="s">
        <v>142</v>
      </c>
      <c r="AT157" s="197" t="s">
        <v>138</v>
      </c>
      <c r="AU157" s="197" t="s">
        <v>84</v>
      </c>
      <c r="AY157" s="18" t="s">
        <v>137</v>
      </c>
      <c r="BE157" s="198">
        <f t="shared" ref="BE157:BE163" si="24">IF(N157="základní",J157,0)</f>
        <v>0</v>
      </c>
      <c r="BF157" s="198">
        <f t="shared" ref="BF157:BF163" si="25">IF(N157="snížená",J157,0)</f>
        <v>0</v>
      </c>
      <c r="BG157" s="198">
        <f t="shared" ref="BG157:BG163" si="26">IF(N157="zákl. přenesená",J157,0)</f>
        <v>0</v>
      </c>
      <c r="BH157" s="198">
        <f t="shared" ref="BH157:BH163" si="27">IF(N157="sníž. přenesená",J157,0)</f>
        <v>0</v>
      </c>
      <c r="BI157" s="198">
        <f t="shared" ref="BI157:BI163" si="28">IF(N157="nulová",J157,0)</f>
        <v>0</v>
      </c>
      <c r="BJ157" s="18" t="s">
        <v>84</v>
      </c>
      <c r="BK157" s="198">
        <f t="shared" ref="BK157:BK163" si="29">ROUND(I157*H157,2)</f>
        <v>0</v>
      </c>
      <c r="BL157" s="18" t="s">
        <v>142</v>
      </c>
      <c r="BM157" s="197" t="s">
        <v>351</v>
      </c>
    </row>
    <row r="158" spans="1:65" s="2" customFormat="1" ht="16.5" customHeight="1">
      <c r="A158" s="35"/>
      <c r="B158" s="36"/>
      <c r="C158" s="186" t="s">
        <v>285</v>
      </c>
      <c r="D158" s="186" t="s">
        <v>138</v>
      </c>
      <c r="E158" s="187" t="s">
        <v>365</v>
      </c>
      <c r="F158" s="188" t="s">
        <v>366</v>
      </c>
      <c r="G158" s="189" t="s">
        <v>151</v>
      </c>
      <c r="H158" s="190">
        <v>1</v>
      </c>
      <c r="I158" s="191"/>
      <c r="J158" s="192">
        <f t="shared" si="20"/>
        <v>0</v>
      </c>
      <c r="K158" s="188" t="s">
        <v>19</v>
      </c>
      <c r="L158" s="40"/>
      <c r="M158" s="193" t="s">
        <v>19</v>
      </c>
      <c r="N158" s="194" t="s">
        <v>47</v>
      </c>
      <c r="O158" s="65"/>
      <c r="P158" s="195">
        <f t="shared" si="21"/>
        <v>0</v>
      </c>
      <c r="Q158" s="195">
        <v>0</v>
      </c>
      <c r="R158" s="195">
        <f t="shared" si="22"/>
        <v>0</v>
      </c>
      <c r="S158" s="195">
        <v>0</v>
      </c>
      <c r="T158" s="196">
        <f t="shared" si="23"/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197" t="s">
        <v>142</v>
      </c>
      <c r="AT158" s="197" t="s">
        <v>138</v>
      </c>
      <c r="AU158" s="197" t="s">
        <v>84</v>
      </c>
      <c r="AY158" s="18" t="s">
        <v>137</v>
      </c>
      <c r="BE158" s="198">
        <f t="shared" si="24"/>
        <v>0</v>
      </c>
      <c r="BF158" s="198">
        <f t="shared" si="25"/>
        <v>0</v>
      </c>
      <c r="BG158" s="198">
        <f t="shared" si="26"/>
        <v>0</v>
      </c>
      <c r="BH158" s="198">
        <f t="shared" si="27"/>
        <v>0</v>
      </c>
      <c r="BI158" s="198">
        <f t="shared" si="28"/>
        <v>0</v>
      </c>
      <c r="BJ158" s="18" t="s">
        <v>84</v>
      </c>
      <c r="BK158" s="198">
        <f t="shared" si="29"/>
        <v>0</v>
      </c>
      <c r="BL158" s="18" t="s">
        <v>142</v>
      </c>
      <c r="BM158" s="197" t="s">
        <v>354</v>
      </c>
    </row>
    <row r="159" spans="1:65" s="2" customFormat="1" ht="16.5" customHeight="1">
      <c r="A159" s="35"/>
      <c r="B159" s="36"/>
      <c r="C159" s="186" t="s">
        <v>355</v>
      </c>
      <c r="D159" s="186" t="s">
        <v>138</v>
      </c>
      <c r="E159" s="187" t="s">
        <v>368</v>
      </c>
      <c r="F159" s="188" t="s">
        <v>369</v>
      </c>
      <c r="G159" s="189" t="s">
        <v>151</v>
      </c>
      <c r="H159" s="190">
        <v>1</v>
      </c>
      <c r="I159" s="191"/>
      <c r="J159" s="192">
        <f t="shared" si="20"/>
        <v>0</v>
      </c>
      <c r="K159" s="188" t="s">
        <v>161</v>
      </c>
      <c r="L159" s="40"/>
      <c r="M159" s="193" t="s">
        <v>19</v>
      </c>
      <c r="N159" s="194" t="s">
        <v>47</v>
      </c>
      <c r="O159" s="65"/>
      <c r="P159" s="195">
        <f t="shared" si="21"/>
        <v>0</v>
      </c>
      <c r="Q159" s="195">
        <v>0.11241</v>
      </c>
      <c r="R159" s="195">
        <f t="shared" si="22"/>
        <v>0.11241</v>
      </c>
      <c r="S159" s="195">
        <v>0</v>
      </c>
      <c r="T159" s="196">
        <f t="shared" si="23"/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97" t="s">
        <v>142</v>
      </c>
      <c r="AT159" s="197" t="s">
        <v>138</v>
      </c>
      <c r="AU159" s="197" t="s">
        <v>84</v>
      </c>
      <c r="AY159" s="18" t="s">
        <v>137</v>
      </c>
      <c r="BE159" s="198">
        <f t="shared" si="24"/>
        <v>0</v>
      </c>
      <c r="BF159" s="198">
        <f t="shared" si="25"/>
        <v>0</v>
      </c>
      <c r="BG159" s="198">
        <f t="shared" si="26"/>
        <v>0</v>
      </c>
      <c r="BH159" s="198">
        <f t="shared" si="27"/>
        <v>0</v>
      </c>
      <c r="BI159" s="198">
        <f t="shared" si="28"/>
        <v>0</v>
      </c>
      <c r="BJ159" s="18" t="s">
        <v>84</v>
      </c>
      <c r="BK159" s="198">
        <f t="shared" si="29"/>
        <v>0</v>
      </c>
      <c r="BL159" s="18" t="s">
        <v>142</v>
      </c>
      <c r="BM159" s="197" t="s">
        <v>358</v>
      </c>
    </row>
    <row r="160" spans="1:65" s="2" customFormat="1" ht="16.5" customHeight="1">
      <c r="A160" s="35"/>
      <c r="B160" s="36"/>
      <c r="C160" s="186" t="s">
        <v>288</v>
      </c>
      <c r="D160" s="186" t="s">
        <v>138</v>
      </c>
      <c r="E160" s="187" t="s">
        <v>475</v>
      </c>
      <c r="F160" s="188" t="s">
        <v>476</v>
      </c>
      <c r="G160" s="189" t="s">
        <v>151</v>
      </c>
      <c r="H160" s="190">
        <v>1</v>
      </c>
      <c r="I160" s="191"/>
      <c r="J160" s="192">
        <f t="shared" si="20"/>
        <v>0</v>
      </c>
      <c r="K160" s="188" t="s">
        <v>19</v>
      </c>
      <c r="L160" s="40"/>
      <c r="M160" s="193" t="s">
        <v>19</v>
      </c>
      <c r="N160" s="194" t="s">
        <v>47</v>
      </c>
      <c r="O160" s="65"/>
      <c r="P160" s="195">
        <f t="shared" si="21"/>
        <v>0</v>
      </c>
      <c r="Q160" s="195">
        <v>0</v>
      </c>
      <c r="R160" s="195">
        <f t="shared" si="22"/>
        <v>0</v>
      </c>
      <c r="S160" s="195">
        <v>0</v>
      </c>
      <c r="T160" s="196">
        <f t="shared" si="23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197" t="s">
        <v>142</v>
      </c>
      <c r="AT160" s="197" t="s">
        <v>138</v>
      </c>
      <c r="AU160" s="197" t="s">
        <v>84</v>
      </c>
      <c r="AY160" s="18" t="s">
        <v>137</v>
      </c>
      <c r="BE160" s="198">
        <f t="shared" si="24"/>
        <v>0</v>
      </c>
      <c r="BF160" s="198">
        <f t="shared" si="25"/>
        <v>0</v>
      </c>
      <c r="BG160" s="198">
        <f t="shared" si="26"/>
        <v>0</v>
      </c>
      <c r="BH160" s="198">
        <f t="shared" si="27"/>
        <v>0</v>
      </c>
      <c r="BI160" s="198">
        <f t="shared" si="28"/>
        <v>0</v>
      </c>
      <c r="BJ160" s="18" t="s">
        <v>84</v>
      </c>
      <c r="BK160" s="198">
        <f t="shared" si="29"/>
        <v>0</v>
      </c>
      <c r="BL160" s="18" t="s">
        <v>142</v>
      </c>
      <c r="BM160" s="197" t="s">
        <v>363</v>
      </c>
    </row>
    <row r="161" spans="1:65" s="2" customFormat="1" ht="21.75" customHeight="1">
      <c r="A161" s="35"/>
      <c r="B161" s="36"/>
      <c r="C161" s="186" t="s">
        <v>364</v>
      </c>
      <c r="D161" s="186" t="s">
        <v>138</v>
      </c>
      <c r="E161" s="187" t="s">
        <v>381</v>
      </c>
      <c r="F161" s="188" t="s">
        <v>382</v>
      </c>
      <c r="G161" s="189" t="s">
        <v>237</v>
      </c>
      <c r="H161" s="190">
        <v>125</v>
      </c>
      <c r="I161" s="191"/>
      <c r="J161" s="192">
        <f t="shared" si="20"/>
        <v>0</v>
      </c>
      <c r="K161" s="188" t="s">
        <v>161</v>
      </c>
      <c r="L161" s="40"/>
      <c r="M161" s="193" t="s">
        <v>19</v>
      </c>
      <c r="N161" s="194" t="s">
        <v>47</v>
      </c>
      <c r="O161" s="65"/>
      <c r="P161" s="195">
        <f t="shared" si="21"/>
        <v>0</v>
      </c>
      <c r="Q161" s="195">
        <v>0.1295</v>
      </c>
      <c r="R161" s="195">
        <f t="shared" si="22"/>
        <v>16.1875</v>
      </c>
      <c r="S161" s="195">
        <v>0</v>
      </c>
      <c r="T161" s="196">
        <f t="shared" si="23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97" t="s">
        <v>142</v>
      </c>
      <c r="AT161" s="197" t="s">
        <v>138</v>
      </c>
      <c r="AU161" s="197" t="s">
        <v>84</v>
      </c>
      <c r="AY161" s="18" t="s">
        <v>137</v>
      </c>
      <c r="BE161" s="198">
        <f t="shared" si="24"/>
        <v>0</v>
      </c>
      <c r="BF161" s="198">
        <f t="shared" si="25"/>
        <v>0</v>
      </c>
      <c r="BG161" s="198">
        <f t="shared" si="26"/>
        <v>0</v>
      </c>
      <c r="BH161" s="198">
        <f t="shared" si="27"/>
        <v>0</v>
      </c>
      <c r="BI161" s="198">
        <f t="shared" si="28"/>
        <v>0</v>
      </c>
      <c r="BJ161" s="18" t="s">
        <v>84</v>
      </c>
      <c r="BK161" s="198">
        <f t="shared" si="29"/>
        <v>0</v>
      </c>
      <c r="BL161" s="18" t="s">
        <v>142</v>
      </c>
      <c r="BM161" s="197" t="s">
        <v>367</v>
      </c>
    </row>
    <row r="162" spans="1:65" s="2" customFormat="1" ht="16.5" customHeight="1">
      <c r="A162" s="35"/>
      <c r="B162" s="36"/>
      <c r="C162" s="199" t="s">
        <v>294</v>
      </c>
      <c r="D162" s="199" t="s">
        <v>143</v>
      </c>
      <c r="E162" s="200" t="s">
        <v>384</v>
      </c>
      <c r="F162" s="201" t="s">
        <v>385</v>
      </c>
      <c r="G162" s="202" t="s">
        <v>237</v>
      </c>
      <c r="H162" s="203">
        <v>125</v>
      </c>
      <c r="I162" s="204"/>
      <c r="J162" s="205">
        <f t="shared" si="20"/>
        <v>0</v>
      </c>
      <c r="K162" s="201" t="s">
        <v>161</v>
      </c>
      <c r="L162" s="206"/>
      <c r="M162" s="207" t="s">
        <v>19</v>
      </c>
      <c r="N162" s="208" t="s">
        <v>47</v>
      </c>
      <c r="O162" s="65"/>
      <c r="P162" s="195">
        <f t="shared" si="21"/>
        <v>0</v>
      </c>
      <c r="Q162" s="195">
        <v>5.5E-2</v>
      </c>
      <c r="R162" s="195">
        <f t="shared" si="22"/>
        <v>6.875</v>
      </c>
      <c r="S162" s="195">
        <v>0</v>
      </c>
      <c r="T162" s="196">
        <f t="shared" si="23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97" t="s">
        <v>146</v>
      </c>
      <c r="AT162" s="197" t="s">
        <v>143</v>
      </c>
      <c r="AU162" s="197" t="s">
        <v>84</v>
      </c>
      <c r="AY162" s="18" t="s">
        <v>137</v>
      </c>
      <c r="BE162" s="198">
        <f t="shared" si="24"/>
        <v>0</v>
      </c>
      <c r="BF162" s="198">
        <f t="shared" si="25"/>
        <v>0</v>
      </c>
      <c r="BG162" s="198">
        <f t="shared" si="26"/>
        <v>0</v>
      </c>
      <c r="BH162" s="198">
        <f t="shared" si="27"/>
        <v>0</v>
      </c>
      <c r="BI162" s="198">
        <f t="shared" si="28"/>
        <v>0</v>
      </c>
      <c r="BJ162" s="18" t="s">
        <v>84</v>
      </c>
      <c r="BK162" s="198">
        <f t="shared" si="29"/>
        <v>0</v>
      </c>
      <c r="BL162" s="18" t="s">
        <v>142</v>
      </c>
      <c r="BM162" s="197" t="s">
        <v>370</v>
      </c>
    </row>
    <row r="163" spans="1:65" s="2" customFormat="1" ht="21.75" customHeight="1">
      <c r="A163" s="35"/>
      <c r="B163" s="36"/>
      <c r="C163" s="186" t="s">
        <v>371</v>
      </c>
      <c r="D163" s="186" t="s">
        <v>138</v>
      </c>
      <c r="E163" s="187" t="s">
        <v>388</v>
      </c>
      <c r="F163" s="188" t="s">
        <v>389</v>
      </c>
      <c r="G163" s="189" t="s">
        <v>237</v>
      </c>
      <c r="H163" s="190">
        <v>201</v>
      </c>
      <c r="I163" s="191"/>
      <c r="J163" s="192">
        <f t="shared" si="20"/>
        <v>0</v>
      </c>
      <c r="K163" s="188" t="s">
        <v>161</v>
      </c>
      <c r="L163" s="40"/>
      <c r="M163" s="193" t="s">
        <v>19</v>
      </c>
      <c r="N163" s="194" t="s">
        <v>47</v>
      </c>
      <c r="O163" s="65"/>
      <c r="P163" s="195">
        <f t="shared" si="21"/>
        <v>0</v>
      </c>
      <c r="Q163" s="195">
        <v>0.14066999999999999</v>
      </c>
      <c r="R163" s="195">
        <f t="shared" si="22"/>
        <v>28.274669999999997</v>
      </c>
      <c r="S163" s="195">
        <v>0</v>
      </c>
      <c r="T163" s="196">
        <f t="shared" si="23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97" t="s">
        <v>142</v>
      </c>
      <c r="AT163" s="197" t="s">
        <v>138</v>
      </c>
      <c r="AU163" s="197" t="s">
        <v>84</v>
      </c>
      <c r="AY163" s="18" t="s">
        <v>137</v>
      </c>
      <c r="BE163" s="198">
        <f t="shared" si="24"/>
        <v>0</v>
      </c>
      <c r="BF163" s="198">
        <f t="shared" si="25"/>
        <v>0</v>
      </c>
      <c r="BG163" s="198">
        <f t="shared" si="26"/>
        <v>0</v>
      </c>
      <c r="BH163" s="198">
        <f t="shared" si="27"/>
        <v>0</v>
      </c>
      <c r="BI163" s="198">
        <f t="shared" si="28"/>
        <v>0</v>
      </c>
      <c r="BJ163" s="18" t="s">
        <v>84</v>
      </c>
      <c r="BK163" s="198">
        <f t="shared" si="29"/>
        <v>0</v>
      </c>
      <c r="BL163" s="18" t="s">
        <v>142</v>
      </c>
      <c r="BM163" s="197" t="s">
        <v>374</v>
      </c>
    </row>
    <row r="164" spans="1:65" s="15" customFormat="1" ht="10.199999999999999">
      <c r="B164" s="234"/>
      <c r="C164" s="235"/>
      <c r="D164" s="213" t="s">
        <v>164</v>
      </c>
      <c r="E164" s="236" t="s">
        <v>19</v>
      </c>
      <c r="F164" s="237" t="s">
        <v>391</v>
      </c>
      <c r="G164" s="235"/>
      <c r="H164" s="236" t="s">
        <v>19</v>
      </c>
      <c r="I164" s="238"/>
      <c r="J164" s="235"/>
      <c r="K164" s="235"/>
      <c r="L164" s="239"/>
      <c r="M164" s="240"/>
      <c r="N164" s="241"/>
      <c r="O164" s="241"/>
      <c r="P164" s="241"/>
      <c r="Q164" s="241"/>
      <c r="R164" s="241"/>
      <c r="S164" s="241"/>
      <c r="T164" s="242"/>
      <c r="AT164" s="243" t="s">
        <v>164</v>
      </c>
      <c r="AU164" s="243" t="s">
        <v>84</v>
      </c>
      <c r="AV164" s="15" t="s">
        <v>84</v>
      </c>
      <c r="AW164" s="15" t="s">
        <v>37</v>
      </c>
      <c r="AX164" s="15" t="s">
        <v>76</v>
      </c>
      <c r="AY164" s="243" t="s">
        <v>137</v>
      </c>
    </row>
    <row r="165" spans="1:65" s="13" customFormat="1" ht="10.199999999999999">
      <c r="B165" s="211"/>
      <c r="C165" s="212"/>
      <c r="D165" s="213" t="s">
        <v>164</v>
      </c>
      <c r="E165" s="214" t="s">
        <v>19</v>
      </c>
      <c r="F165" s="215" t="s">
        <v>477</v>
      </c>
      <c r="G165" s="212"/>
      <c r="H165" s="216">
        <v>201</v>
      </c>
      <c r="I165" s="217"/>
      <c r="J165" s="212"/>
      <c r="K165" s="212"/>
      <c r="L165" s="218"/>
      <c r="M165" s="219"/>
      <c r="N165" s="220"/>
      <c r="O165" s="220"/>
      <c r="P165" s="220"/>
      <c r="Q165" s="220"/>
      <c r="R165" s="220"/>
      <c r="S165" s="220"/>
      <c r="T165" s="221"/>
      <c r="AT165" s="222" t="s">
        <v>164</v>
      </c>
      <c r="AU165" s="222" t="s">
        <v>84</v>
      </c>
      <c r="AV165" s="13" t="s">
        <v>86</v>
      </c>
      <c r="AW165" s="13" t="s">
        <v>37</v>
      </c>
      <c r="AX165" s="13" t="s">
        <v>76</v>
      </c>
      <c r="AY165" s="222" t="s">
        <v>137</v>
      </c>
    </row>
    <row r="166" spans="1:65" s="15" customFormat="1" ht="10.199999999999999">
      <c r="B166" s="234"/>
      <c r="C166" s="235"/>
      <c r="D166" s="213" t="s">
        <v>164</v>
      </c>
      <c r="E166" s="236" t="s">
        <v>19</v>
      </c>
      <c r="F166" s="237" t="s">
        <v>234</v>
      </c>
      <c r="G166" s="235"/>
      <c r="H166" s="236" t="s">
        <v>19</v>
      </c>
      <c r="I166" s="238"/>
      <c r="J166" s="235"/>
      <c r="K166" s="235"/>
      <c r="L166" s="239"/>
      <c r="M166" s="240"/>
      <c r="N166" s="241"/>
      <c r="O166" s="241"/>
      <c r="P166" s="241"/>
      <c r="Q166" s="241"/>
      <c r="R166" s="241"/>
      <c r="S166" s="241"/>
      <c r="T166" s="242"/>
      <c r="AT166" s="243" t="s">
        <v>164</v>
      </c>
      <c r="AU166" s="243" t="s">
        <v>84</v>
      </c>
      <c r="AV166" s="15" t="s">
        <v>84</v>
      </c>
      <c r="AW166" s="15" t="s">
        <v>37</v>
      </c>
      <c r="AX166" s="15" t="s">
        <v>76</v>
      </c>
      <c r="AY166" s="243" t="s">
        <v>137</v>
      </c>
    </row>
    <row r="167" spans="1:65" s="14" customFormat="1" ht="10.199999999999999">
      <c r="B167" s="223"/>
      <c r="C167" s="224"/>
      <c r="D167" s="213" t="s">
        <v>164</v>
      </c>
      <c r="E167" s="225" t="s">
        <v>19</v>
      </c>
      <c r="F167" s="226" t="s">
        <v>166</v>
      </c>
      <c r="G167" s="224"/>
      <c r="H167" s="227">
        <v>201</v>
      </c>
      <c r="I167" s="228"/>
      <c r="J167" s="224"/>
      <c r="K167" s="224"/>
      <c r="L167" s="229"/>
      <c r="M167" s="230"/>
      <c r="N167" s="231"/>
      <c r="O167" s="231"/>
      <c r="P167" s="231"/>
      <c r="Q167" s="231"/>
      <c r="R167" s="231"/>
      <c r="S167" s="231"/>
      <c r="T167" s="232"/>
      <c r="AT167" s="233" t="s">
        <v>164</v>
      </c>
      <c r="AU167" s="233" t="s">
        <v>84</v>
      </c>
      <c r="AV167" s="14" t="s">
        <v>142</v>
      </c>
      <c r="AW167" s="14" t="s">
        <v>37</v>
      </c>
      <c r="AX167" s="14" t="s">
        <v>84</v>
      </c>
      <c r="AY167" s="233" t="s">
        <v>137</v>
      </c>
    </row>
    <row r="168" spans="1:65" s="2" customFormat="1" ht="16.5" customHeight="1">
      <c r="A168" s="35"/>
      <c r="B168" s="36"/>
      <c r="C168" s="199" t="s">
        <v>300</v>
      </c>
      <c r="D168" s="199" t="s">
        <v>143</v>
      </c>
      <c r="E168" s="200" t="s">
        <v>393</v>
      </c>
      <c r="F168" s="201" t="s">
        <v>394</v>
      </c>
      <c r="G168" s="202" t="s">
        <v>237</v>
      </c>
      <c r="H168" s="203">
        <v>201</v>
      </c>
      <c r="I168" s="204"/>
      <c r="J168" s="205">
        <f>ROUND(I168*H168,2)</f>
        <v>0</v>
      </c>
      <c r="K168" s="201" t="s">
        <v>161</v>
      </c>
      <c r="L168" s="206"/>
      <c r="M168" s="207" t="s">
        <v>19</v>
      </c>
      <c r="N168" s="208" t="s">
        <v>47</v>
      </c>
      <c r="O168" s="65"/>
      <c r="P168" s="195">
        <f>O168*H168</f>
        <v>0</v>
      </c>
      <c r="Q168" s="195">
        <v>0.15</v>
      </c>
      <c r="R168" s="195">
        <f>Q168*H168</f>
        <v>30.15</v>
      </c>
      <c r="S168" s="195">
        <v>0</v>
      </c>
      <c r="T168" s="196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97" t="s">
        <v>146</v>
      </c>
      <c r="AT168" s="197" t="s">
        <v>143</v>
      </c>
      <c r="AU168" s="197" t="s">
        <v>84</v>
      </c>
      <c r="AY168" s="18" t="s">
        <v>137</v>
      </c>
      <c r="BE168" s="198">
        <f>IF(N168="základní",J168,0)</f>
        <v>0</v>
      </c>
      <c r="BF168" s="198">
        <f>IF(N168="snížená",J168,0)</f>
        <v>0</v>
      </c>
      <c r="BG168" s="198">
        <f>IF(N168="zákl. přenesená",J168,0)</f>
        <v>0</v>
      </c>
      <c r="BH168" s="198">
        <f>IF(N168="sníž. přenesená",J168,0)</f>
        <v>0</v>
      </c>
      <c r="BI168" s="198">
        <f>IF(N168="nulová",J168,0)</f>
        <v>0</v>
      </c>
      <c r="BJ168" s="18" t="s">
        <v>84</v>
      </c>
      <c r="BK168" s="198">
        <f>ROUND(I168*H168,2)</f>
        <v>0</v>
      </c>
      <c r="BL168" s="18" t="s">
        <v>142</v>
      </c>
      <c r="BM168" s="197" t="s">
        <v>377</v>
      </c>
    </row>
    <row r="169" spans="1:65" s="15" customFormat="1" ht="10.199999999999999">
      <c r="B169" s="234"/>
      <c r="C169" s="235"/>
      <c r="D169" s="213" t="s">
        <v>164</v>
      </c>
      <c r="E169" s="236" t="s">
        <v>19</v>
      </c>
      <c r="F169" s="237" t="s">
        <v>478</v>
      </c>
      <c r="G169" s="235"/>
      <c r="H169" s="236" t="s">
        <v>19</v>
      </c>
      <c r="I169" s="238"/>
      <c r="J169" s="235"/>
      <c r="K169" s="235"/>
      <c r="L169" s="239"/>
      <c r="M169" s="240"/>
      <c r="N169" s="241"/>
      <c r="O169" s="241"/>
      <c r="P169" s="241"/>
      <c r="Q169" s="241"/>
      <c r="R169" s="241"/>
      <c r="S169" s="241"/>
      <c r="T169" s="242"/>
      <c r="AT169" s="243" t="s">
        <v>164</v>
      </c>
      <c r="AU169" s="243" t="s">
        <v>84</v>
      </c>
      <c r="AV169" s="15" t="s">
        <v>84</v>
      </c>
      <c r="AW169" s="15" t="s">
        <v>37</v>
      </c>
      <c r="AX169" s="15" t="s">
        <v>76</v>
      </c>
      <c r="AY169" s="243" t="s">
        <v>137</v>
      </c>
    </row>
    <row r="170" spans="1:65" s="13" customFormat="1" ht="10.199999999999999">
      <c r="B170" s="211"/>
      <c r="C170" s="212"/>
      <c r="D170" s="213" t="s">
        <v>164</v>
      </c>
      <c r="E170" s="214" t="s">
        <v>19</v>
      </c>
      <c r="F170" s="215" t="s">
        <v>477</v>
      </c>
      <c r="G170" s="212"/>
      <c r="H170" s="216">
        <v>201</v>
      </c>
      <c r="I170" s="217"/>
      <c r="J170" s="212"/>
      <c r="K170" s="212"/>
      <c r="L170" s="218"/>
      <c r="M170" s="219"/>
      <c r="N170" s="220"/>
      <c r="O170" s="220"/>
      <c r="P170" s="220"/>
      <c r="Q170" s="220"/>
      <c r="R170" s="220"/>
      <c r="S170" s="220"/>
      <c r="T170" s="221"/>
      <c r="AT170" s="222" t="s">
        <v>164</v>
      </c>
      <c r="AU170" s="222" t="s">
        <v>84</v>
      </c>
      <c r="AV170" s="13" t="s">
        <v>86</v>
      </c>
      <c r="AW170" s="13" t="s">
        <v>37</v>
      </c>
      <c r="AX170" s="13" t="s">
        <v>76</v>
      </c>
      <c r="AY170" s="222" t="s">
        <v>137</v>
      </c>
    </row>
    <row r="171" spans="1:65" s="15" customFormat="1" ht="10.199999999999999">
      <c r="B171" s="234"/>
      <c r="C171" s="235"/>
      <c r="D171" s="213" t="s">
        <v>164</v>
      </c>
      <c r="E171" s="236" t="s">
        <v>19</v>
      </c>
      <c r="F171" s="237" t="s">
        <v>234</v>
      </c>
      <c r="G171" s="235"/>
      <c r="H171" s="236" t="s">
        <v>19</v>
      </c>
      <c r="I171" s="238"/>
      <c r="J171" s="235"/>
      <c r="K171" s="235"/>
      <c r="L171" s="239"/>
      <c r="M171" s="240"/>
      <c r="N171" s="241"/>
      <c r="O171" s="241"/>
      <c r="P171" s="241"/>
      <c r="Q171" s="241"/>
      <c r="R171" s="241"/>
      <c r="S171" s="241"/>
      <c r="T171" s="242"/>
      <c r="AT171" s="243" t="s">
        <v>164</v>
      </c>
      <c r="AU171" s="243" t="s">
        <v>84</v>
      </c>
      <c r="AV171" s="15" t="s">
        <v>84</v>
      </c>
      <c r="AW171" s="15" t="s">
        <v>37</v>
      </c>
      <c r="AX171" s="15" t="s">
        <v>76</v>
      </c>
      <c r="AY171" s="243" t="s">
        <v>137</v>
      </c>
    </row>
    <row r="172" spans="1:65" s="14" customFormat="1" ht="10.199999999999999">
      <c r="B172" s="223"/>
      <c r="C172" s="224"/>
      <c r="D172" s="213" t="s">
        <v>164</v>
      </c>
      <c r="E172" s="225" t="s">
        <v>19</v>
      </c>
      <c r="F172" s="226" t="s">
        <v>166</v>
      </c>
      <c r="G172" s="224"/>
      <c r="H172" s="227">
        <v>201</v>
      </c>
      <c r="I172" s="228"/>
      <c r="J172" s="224"/>
      <c r="K172" s="224"/>
      <c r="L172" s="229"/>
      <c r="M172" s="230"/>
      <c r="N172" s="231"/>
      <c r="O172" s="231"/>
      <c r="P172" s="231"/>
      <c r="Q172" s="231"/>
      <c r="R172" s="231"/>
      <c r="S172" s="231"/>
      <c r="T172" s="232"/>
      <c r="AT172" s="233" t="s">
        <v>164</v>
      </c>
      <c r="AU172" s="233" t="s">
        <v>84</v>
      </c>
      <c r="AV172" s="14" t="s">
        <v>142</v>
      </c>
      <c r="AW172" s="14" t="s">
        <v>37</v>
      </c>
      <c r="AX172" s="14" t="s">
        <v>84</v>
      </c>
      <c r="AY172" s="233" t="s">
        <v>137</v>
      </c>
    </row>
    <row r="173" spans="1:65" s="2" customFormat="1" ht="21.75" customHeight="1">
      <c r="A173" s="35"/>
      <c r="B173" s="36"/>
      <c r="C173" s="186" t="s">
        <v>380</v>
      </c>
      <c r="D173" s="186" t="s">
        <v>138</v>
      </c>
      <c r="E173" s="187" t="s">
        <v>375</v>
      </c>
      <c r="F173" s="188" t="s">
        <v>376</v>
      </c>
      <c r="G173" s="189" t="s">
        <v>151</v>
      </c>
      <c r="H173" s="190">
        <v>1</v>
      </c>
      <c r="I173" s="191"/>
      <c r="J173" s="192">
        <f>ROUND(I173*H173,2)</f>
        <v>0</v>
      </c>
      <c r="K173" s="188" t="s">
        <v>161</v>
      </c>
      <c r="L173" s="40"/>
      <c r="M173" s="193" t="s">
        <v>19</v>
      </c>
      <c r="N173" s="194" t="s">
        <v>47</v>
      </c>
      <c r="O173" s="65"/>
      <c r="P173" s="195">
        <f>O173*H173</f>
        <v>0</v>
      </c>
      <c r="Q173" s="195">
        <v>0</v>
      </c>
      <c r="R173" s="195">
        <f>Q173*H173</f>
        <v>0</v>
      </c>
      <c r="S173" s="195">
        <v>8.2000000000000003E-2</v>
      </c>
      <c r="T173" s="196">
        <f>S173*H173</f>
        <v>8.2000000000000003E-2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97" t="s">
        <v>142</v>
      </c>
      <c r="AT173" s="197" t="s">
        <v>138</v>
      </c>
      <c r="AU173" s="197" t="s">
        <v>84</v>
      </c>
      <c r="AY173" s="18" t="s">
        <v>137</v>
      </c>
      <c r="BE173" s="198">
        <f>IF(N173="základní",J173,0)</f>
        <v>0</v>
      </c>
      <c r="BF173" s="198">
        <f>IF(N173="snížená",J173,0)</f>
        <v>0</v>
      </c>
      <c r="BG173" s="198">
        <f>IF(N173="zákl. přenesená",J173,0)</f>
        <v>0</v>
      </c>
      <c r="BH173" s="198">
        <f>IF(N173="sníž. přenesená",J173,0)</f>
        <v>0</v>
      </c>
      <c r="BI173" s="198">
        <f>IF(N173="nulová",J173,0)</f>
        <v>0</v>
      </c>
      <c r="BJ173" s="18" t="s">
        <v>84</v>
      </c>
      <c r="BK173" s="198">
        <f>ROUND(I173*H173,2)</f>
        <v>0</v>
      </c>
      <c r="BL173" s="18" t="s">
        <v>142</v>
      </c>
      <c r="BM173" s="197" t="s">
        <v>383</v>
      </c>
    </row>
    <row r="174" spans="1:65" s="15" customFormat="1" ht="10.199999999999999">
      <c r="B174" s="234"/>
      <c r="C174" s="235"/>
      <c r="D174" s="213" t="s">
        <v>164</v>
      </c>
      <c r="E174" s="236" t="s">
        <v>19</v>
      </c>
      <c r="F174" s="237" t="s">
        <v>378</v>
      </c>
      <c r="G174" s="235"/>
      <c r="H174" s="236" t="s">
        <v>19</v>
      </c>
      <c r="I174" s="238"/>
      <c r="J174" s="235"/>
      <c r="K174" s="235"/>
      <c r="L174" s="239"/>
      <c r="M174" s="240"/>
      <c r="N174" s="241"/>
      <c r="O174" s="241"/>
      <c r="P174" s="241"/>
      <c r="Q174" s="241"/>
      <c r="R174" s="241"/>
      <c r="S174" s="241"/>
      <c r="T174" s="242"/>
      <c r="AT174" s="243" t="s">
        <v>164</v>
      </c>
      <c r="AU174" s="243" t="s">
        <v>84</v>
      </c>
      <c r="AV174" s="15" t="s">
        <v>84</v>
      </c>
      <c r="AW174" s="15" t="s">
        <v>37</v>
      </c>
      <c r="AX174" s="15" t="s">
        <v>76</v>
      </c>
      <c r="AY174" s="243" t="s">
        <v>137</v>
      </c>
    </row>
    <row r="175" spans="1:65" s="13" customFormat="1" ht="10.199999999999999">
      <c r="B175" s="211"/>
      <c r="C175" s="212"/>
      <c r="D175" s="213" t="s">
        <v>164</v>
      </c>
      <c r="E175" s="214" t="s">
        <v>19</v>
      </c>
      <c r="F175" s="215" t="s">
        <v>84</v>
      </c>
      <c r="G175" s="212"/>
      <c r="H175" s="216">
        <v>1</v>
      </c>
      <c r="I175" s="217"/>
      <c r="J175" s="212"/>
      <c r="K175" s="212"/>
      <c r="L175" s="218"/>
      <c r="M175" s="219"/>
      <c r="N175" s="220"/>
      <c r="O175" s="220"/>
      <c r="P175" s="220"/>
      <c r="Q175" s="220"/>
      <c r="R175" s="220"/>
      <c r="S175" s="220"/>
      <c r="T175" s="221"/>
      <c r="AT175" s="222" t="s">
        <v>164</v>
      </c>
      <c r="AU175" s="222" t="s">
        <v>84</v>
      </c>
      <c r="AV175" s="13" t="s">
        <v>86</v>
      </c>
      <c r="AW175" s="13" t="s">
        <v>37</v>
      </c>
      <c r="AX175" s="13" t="s">
        <v>76</v>
      </c>
      <c r="AY175" s="222" t="s">
        <v>137</v>
      </c>
    </row>
    <row r="176" spans="1:65" s="15" customFormat="1" ht="10.199999999999999">
      <c r="B176" s="234"/>
      <c r="C176" s="235"/>
      <c r="D176" s="213" t="s">
        <v>164</v>
      </c>
      <c r="E176" s="236" t="s">
        <v>19</v>
      </c>
      <c r="F176" s="237" t="s">
        <v>379</v>
      </c>
      <c r="G176" s="235"/>
      <c r="H176" s="236" t="s">
        <v>19</v>
      </c>
      <c r="I176" s="238"/>
      <c r="J176" s="235"/>
      <c r="K176" s="235"/>
      <c r="L176" s="239"/>
      <c r="M176" s="240"/>
      <c r="N176" s="241"/>
      <c r="O176" s="241"/>
      <c r="P176" s="241"/>
      <c r="Q176" s="241"/>
      <c r="R176" s="241"/>
      <c r="S176" s="241"/>
      <c r="T176" s="242"/>
      <c r="AT176" s="243" t="s">
        <v>164</v>
      </c>
      <c r="AU176" s="243" t="s">
        <v>84</v>
      </c>
      <c r="AV176" s="15" t="s">
        <v>84</v>
      </c>
      <c r="AW176" s="15" t="s">
        <v>37</v>
      </c>
      <c r="AX176" s="15" t="s">
        <v>76</v>
      </c>
      <c r="AY176" s="243" t="s">
        <v>137</v>
      </c>
    </row>
    <row r="177" spans="1:65" s="14" customFormat="1" ht="10.199999999999999">
      <c r="B177" s="223"/>
      <c r="C177" s="224"/>
      <c r="D177" s="213" t="s">
        <v>164</v>
      </c>
      <c r="E177" s="225" t="s">
        <v>19</v>
      </c>
      <c r="F177" s="226" t="s">
        <v>166</v>
      </c>
      <c r="G177" s="224"/>
      <c r="H177" s="227">
        <v>1</v>
      </c>
      <c r="I177" s="228"/>
      <c r="J177" s="224"/>
      <c r="K177" s="224"/>
      <c r="L177" s="229"/>
      <c r="M177" s="230"/>
      <c r="N177" s="231"/>
      <c r="O177" s="231"/>
      <c r="P177" s="231"/>
      <c r="Q177" s="231"/>
      <c r="R177" s="231"/>
      <c r="S177" s="231"/>
      <c r="T177" s="232"/>
      <c r="AT177" s="233" t="s">
        <v>164</v>
      </c>
      <c r="AU177" s="233" t="s">
        <v>84</v>
      </c>
      <c r="AV177" s="14" t="s">
        <v>142</v>
      </c>
      <c r="AW177" s="14" t="s">
        <v>37</v>
      </c>
      <c r="AX177" s="14" t="s">
        <v>84</v>
      </c>
      <c r="AY177" s="233" t="s">
        <v>137</v>
      </c>
    </row>
    <row r="178" spans="1:65" s="2" customFormat="1" ht="21.75" customHeight="1">
      <c r="A178" s="35"/>
      <c r="B178" s="36"/>
      <c r="C178" s="186" t="s">
        <v>304</v>
      </c>
      <c r="D178" s="186" t="s">
        <v>138</v>
      </c>
      <c r="E178" s="187" t="s">
        <v>419</v>
      </c>
      <c r="F178" s="188" t="s">
        <v>420</v>
      </c>
      <c r="G178" s="189" t="s">
        <v>252</v>
      </c>
      <c r="H178" s="190">
        <v>454.35300000000001</v>
      </c>
      <c r="I178" s="191"/>
      <c r="J178" s="192">
        <f t="shared" ref="J178:J186" si="30">ROUND(I178*H178,2)</f>
        <v>0</v>
      </c>
      <c r="K178" s="188" t="s">
        <v>161</v>
      </c>
      <c r="L178" s="40"/>
      <c r="M178" s="193" t="s">
        <v>19</v>
      </c>
      <c r="N178" s="194" t="s">
        <v>47</v>
      </c>
      <c r="O178" s="65"/>
      <c r="P178" s="195">
        <f t="shared" ref="P178:P186" si="31">O178*H178</f>
        <v>0</v>
      </c>
      <c r="Q178" s="195">
        <v>0</v>
      </c>
      <c r="R178" s="195">
        <f t="shared" ref="R178:R186" si="32">Q178*H178</f>
        <v>0</v>
      </c>
      <c r="S178" s="195">
        <v>0</v>
      </c>
      <c r="T178" s="196">
        <f t="shared" ref="T178:T186" si="33"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197" t="s">
        <v>142</v>
      </c>
      <c r="AT178" s="197" t="s">
        <v>138</v>
      </c>
      <c r="AU178" s="197" t="s">
        <v>84</v>
      </c>
      <c r="AY178" s="18" t="s">
        <v>137</v>
      </c>
      <c r="BE178" s="198">
        <f t="shared" ref="BE178:BE186" si="34">IF(N178="základní",J178,0)</f>
        <v>0</v>
      </c>
      <c r="BF178" s="198">
        <f t="shared" ref="BF178:BF186" si="35">IF(N178="snížená",J178,0)</f>
        <v>0</v>
      </c>
      <c r="BG178" s="198">
        <f t="shared" ref="BG178:BG186" si="36">IF(N178="zákl. přenesená",J178,0)</f>
        <v>0</v>
      </c>
      <c r="BH178" s="198">
        <f t="shared" ref="BH178:BH186" si="37">IF(N178="sníž. přenesená",J178,0)</f>
        <v>0</v>
      </c>
      <c r="BI178" s="198">
        <f t="shared" ref="BI178:BI186" si="38">IF(N178="nulová",J178,0)</f>
        <v>0</v>
      </c>
      <c r="BJ178" s="18" t="s">
        <v>84</v>
      </c>
      <c r="BK178" s="198">
        <f t="shared" ref="BK178:BK186" si="39">ROUND(I178*H178,2)</f>
        <v>0</v>
      </c>
      <c r="BL178" s="18" t="s">
        <v>142</v>
      </c>
      <c r="BM178" s="197" t="s">
        <v>386</v>
      </c>
    </row>
    <row r="179" spans="1:65" s="2" customFormat="1" ht="21.75" customHeight="1">
      <c r="A179" s="35"/>
      <c r="B179" s="36"/>
      <c r="C179" s="186" t="s">
        <v>387</v>
      </c>
      <c r="D179" s="186" t="s">
        <v>138</v>
      </c>
      <c r="E179" s="187" t="s">
        <v>422</v>
      </c>
      <c r="F179" s="188" t="s">
        <v>423</v>
      </c>
      <c r="G179" s="189" t="s">
        <v>252</v>
      </c>
      <c r="H179" s="190">
        <v>4089.1770000000001</v>
      </c>
      <c r="I179" s="191"/>
      <c r="J179" s="192">
        <f t="shared" si="30"/>
        <v>0</v>
      </c>
      <c r="K179" s="188" t="s">
        <v>161</v>
      </c>
      <c r="L179" s="40"/>
      <c r="M179" s="193" t="s">
        <v>19</v>
      </c>
      <c r="N179" s="194" t="s">
        <v>47</v>
      </c>
      <c r="O179" s="65"/>
      <c r="P179" s="195">
        <f t="shared" si="31"/>
        <v>0</v>
      </c>
      <c r="Q179" s="195">
        <v>0</v>
      </c>
      <c r="R179" s="195">
        <f t="shared" si="32"/>
        <v>0</v>
      </c>
      <c r="S179" s="195">
        <v>0</v>
      </c>
      <c r="T179" s="196">
        <f t="shared" si="33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197" t="s">
        <v>142</v>
      </c>
      <c r="AT179" s="197" t="s">
        <v>138</v>
      </c>
      <c r="AU179" s="197" t="s">
        <v>84</v>
      </c>
      <c r="AY179" s="18" t="s">
        <v>137</v>
      </c>
      <c r="BE179" s="198">
        <f t="shared" si="34"/>
        <v>0</v>
      </c>
      <c r="BF179" s="198">
        <f t="shared" si="35"/>
        <v>0</v>
      </c>
      <c r="BG179" s="198">
        <f t="shared" si="36"/>
        <v>0</v>
      </c>
      <c r="BH179" s="198">
        <f t="shared" si="37"/>
        <v>0</v>
      </c>
      <c r="BI179" s="198">
        <f t="shared" si="38"/>
        <v>0</v>
      </c>
      <c r="BJ179" s="18" t="s">
        <v>84</v>
      </c>
      <c r="BK179" s="198">
        <f t="shared" si="39"/>
        <v>0</v>
      </c>
      <c r="BL179" s="18" t="s">
        <v>142</v>
      </c>
      <c r="BM179" s="197" t="s">
        <v>390</v>
      </c>
    </row>
    <row r="180" spans="1:65" s="2" customFormat="1" ht="21.75" customHeight="1">
      <c r="A180" s="35"/>
      <c r="B180" s="36"/>
      <c r="C180" s="186" t="s">
        <v>309</v>
      </c>
      <c r="D180" s="186" t="s">
        <v>138</v>
      </c>
      <c r="E180" s="187" t="s">
        <v>426</v>
      </c>
      <c r="F180" s="188" t="s">
        <v>427</v>
      </c>
      <c r="G180" s="189" t="s">
        <v>252</v>
      </c>
      <c r="H180" s="190">
        <v>58.674999999999997</v>
      </c>
      <c r="I180" s="191"/>
      <c r="J180" s="192">
        <f t="shared" si="30"/>
        <v>0</v>
      </c>
      <c r="K180" s="188" t="s">
        <v>161</v>
      </c>
      <c r="L180" s="40"/>
      <c r="M180" s="193" t="s">
        <v>19</v>
      </c>
      <c r="N180" s="194" t="s">
        <v>47</v>
      </c>
      <c r="O180" s="65"/>
      <c r="P180" s="195">
        <f t="shared" si="31"/>
        <v>0</v>
      </c>
      <c r="Q180" s="195">
        <v>0</v>
      </c>
      <c r="R180" s="195">
        <f t="shared" si="32"/>
        <v>0</v>
      </c>
      <c r="S180" s="195">
        <v>0</v>
      </c>
      <c r="T180" s="196">
        <f t="shared" si="33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197" t="s">
        <v>142</v>
      </c>
      <c r="AT180" s="197" t="s">
        <v>138</v>
      </c>
      <c r="AU180" s="197" t="s">
        <v>84</v>
      </c>
      <c r="AY180" s="18" t="s">
        <v>137</v>
      </c>
      <c r="BE180" s="198">
        <f t="shared" si="34"/>
        <v>0</v>
      </c>
      <c r="BF180" s="198">
        <f t="shared" si="35"/>
        <v>0</v>
      </c>
      <c r="BG180" s="198">
        <f t="shared" si="36"/>
        <v>0</v>
      </c>
      <c r="BH180" s="198">
        <f t="shared" si="37"/>
        <v>0</v>
      </c>
      <c r="BI180" s="198">
        <f t="shared" si="38"/>
        <v>0</v>
      </c>
      <c r="BJ180" s="18" t="s">
        <v>84</v>
      </c>
      <c r="BK180" s="198">
        <f t="shared" si="39"/>
        <v>0</v>
      </c>
      <c r="BL180" s="18" t="s">
        <v>142</v>
      </c>
      <c r="BM180" s="197" t="s">
        <v>395</v>
      </c>
    </row>
    <row r="181" spans="1:65" s="2" customFormat="1" ht="21.75" customHeight="1">
      <c r="A181" s="35"/>
      <c r="B181" s="36"/>
      <c r="C181" s="186" t="s">
        <v>396</v>
      </c>
      <c r="D181" s="186" t="s">
        <v>138</v>
      </c>
      <c r="E181" s="187" t="s">
        <v>429</v>
      </c>
      <c r="F181" s="188" t="s">
        <v>430</v>
      </c>
      <c r="G181" s="189" t="s">
        <v>252</v>
      </c>
      <c r="H181" s="190">
        <v>507.375</v>
      </c>
      <c r="I181" s="191"/>
      <c r="J181" s="192">
        <f t="shared" si="30"/>
        <v>0</v>
      </c>
      <c r="K181" s="188" t="s">
        <v>161</v>
      </c>
      <c r="L181" s="40"/>
      <c r="M181" s="193" t="s">
        <v>19</v>
      </c>
      <c r="N181" s="194" t="s">
        <v>47</v>
      </c>
      <c r="O181" s="65"/>
      <c r="P181" s="195">
        <f t="shared" si="31"/>
        <v>0</v>
      </c>
      <c r="Q181" s="195">
        <v>0</v>
      </c>
      <c r="R181" s="195">
        <f t="shared" si="32"/>
        <v>0</v>
      </c>
      <c r="S181" s="195">
        <v>0</v>
      </c>
      <c r="T181" s="196">
        <f t="shared" si="3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197" t="s">
        <v>142</v>
      </c>
      <c r="AT181" s="197" t="s">
        <v>138</v>
      </c>
      <c r="AU181" s="197" t="s">
        <v>84</v>
      </c>
      <c r="AY181" s="18" t="s">
        <v>137</v>
      </c>
      <c r="BE181" s="198">
        <f t="shared" si="34"/>
        <v>0</v>
      </c>
      <c r="BF181" s="198">
        <f t="shared" si="35"/>
        <v>0</v>
      </c>
      <c r="BG181" s="198">
        <f t="shared" si="36"/>
        <v>0</v>
      </c>
      <c r="BH181" s="198">
        <f t="shared" si="37"/>
        <v>0</v>
      </c>
      <c r="BI181" s="198">
        <f t="shared" si="38"/>
        <v>0</v>
      </c>
      <c r="BJ181" s="18" t="s">
        <v>84</v>
      </c>
      <c r="BK181" s="198">
        <f t="shared" si="39"/>
        <v>0</v>
      </c>
      <c r="BL181" s="18" t="s">
        <v>142</v>
      </c>
      <c r="BM181" s="197" t="s">
        <v>399</v>
      </c>
    </row>
    <row r="182" spans="1:65" s="2" customFormat="1" ht="16.5" customHeight="1">
      <c r="A182" s="35"/>
      <c r="B182" s="36"/>
      <c r="C182" s="186" t="s">
        <v>313</v>
      </c>
      <c r="D182" s="186" t="s">
        <v>138</v>
      </c>
      <c r="E182" s="187" t="s">
        <v>397</v>
      </c>
      <c r="F182" s="188" t="s">
        <v>398</v>
      </c>
      <c r="G182" s="189" t="s">
        <v>237</v>
      </c>
      <c r="H182" s="190">
        <v>44</v>
      </c>
      <c r="I182" s="191"/>
      <c r="J182" s="192">
        <f t="shared" si="30"/>
        <v>0</v>
      </c>
      <c r="K182" s="188" t="s">
        <v>161</v>
      </c>
      <c r="L182" s="40"/>
      <c r="M182" s="193" t="s">
        <v>19</v>
      </c>
      <c r="N182" s="194" t="s">
        <v>47</v>
      </c>
      <c r="O182" s="65"/>
      <c r="P182" s="195">
        <f t="shared" si="31"/>
        <v>0</v>
      </c>
      <c r="Q182" s="195">
        <v>0</v>
      </c>
      <c r="R182" s="195">
        <f t="shared" si="32"/>
        <v>0</v>
      </c>
      <c r="S182" s="195">
        <v>0</v>
      </c>
      <c r="T182" s="196">
        <f t="shared" si="3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197" t="s">
        <v>142</v>
      </c>
      <c r="AT182" s="197" t="s">
        <v>138</v>
      </c>
      <c r="AU182" s="197" t="s">
        <v>84</v>
      </c>
      <c r="AY182" s="18" t="s">
        <v>137</v>
      </c>
      <c r="BE182" s="198">
        <f t="shared" si="34"/>
        <v>0</v>
      </c>
      <c r="BF182" s="198">
        <f t="shared" si="35"/>
        <v>0</v>
      </c>
      <c r="BG182" s="198">
        <f t="shared" si="36"/>
        <v>0</v>
      </c>
      <c r="BH182" s="198">
        <f t="shared" si="37"/>
        <v>0</v>
      </c>
      <c r="BI182" s="198">
        <f t="shared" si="38"/>
        <v>0</v>
      </c>
      <c r="BJ182" s="18" t="s">
        <v>84</v>
      </c>
      <c r="BK182" s="198">
        <f t="shared" si="39"/>
        <v>0</v>
      </c>
      <c r="BL182" s="18" t="s">
        <v>142</v>
      </c>
      <c r="BM182" s="197" t="s">
        <v>402</v>
      </c>
    </row>
    <row r="183" spans="1:65" s="2" customFormat="1" ht="21.75" customHeight="1">
      <c r="A183" s="35"/>
      <c r="B183" s="36"/>
      <c r="C183" s="186" t="s">
        <v>403</v>
      </c>
      <c r="D183" s="186" t="s">
        <v>138</v>
      </c>
      <c r="E183" s="187" t="s">
        <v>400</v>
      </c>
      <c r="F183" s="188" t="s">
        <v>401</v>
      </c>
      <c r="G183" s="189" t="s">
        <v>237</v>
      </c>
      <c r="H183" s="190">
        <v>44</v>
      </c>
      <c r="I183" s="191"/>
      <c r="J183" s="192">
        <f t="shared" si="30"/>
        <v>0</v>
      </c>
      <c r="K183" s="188" t="s">
        <v>161</v>
      </c>
      <c r="L183" s="40"/>
      <c r="M183" s="193" t="s">
        <v>19</v>
      </c>
      <c r="N183" s="194" t="s">
        <v>47</v>
      </c>
      <c r="O183" s="65"/>
      <c r="P183" s="195">
        <f t="shared" si="31"/>
        <v>0</v>
      </c>
      <c r="Q183" s="195">
        <v>1.1E-4</v>
      </c>
      <c r="R183" s="195">
        <f t="shared" si="32"/>
        <v>4.8400000000000006E-3</v>
      </c>
      <c r="S183" s="195">
        <v>0</v>
      </c>
      <c r="T183" s="196">
        <f t="shared" si="33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197" t="s">
        <v>142</v>
      </c>
      <c r="AT183" s="197" t="s">
        <v>138</v>
      </c>
      <c r="AU183" s="197" t="s">
        <v>84</v>
      </c>
      <c r="AY183" s="18" t="s">
        <v>137</v>
      </c>
      <c r="BE183" s="198">
        <f t="shared" si="34"/>
        <v>0</v>
      </c>
      <c r="BF183" s="198">
        <f t="shared" si="35"/>
        <v>0</v>
      </c>
      <c r="BG183" s="198">
        <f t="shared" si="36"/>
        <v>0</v>
      </c>
      <c r="BH183" s="198">
        <f t="shared" si="37"/>
        <v>0</v>
      </c>
      <c r="BI183" s="198">
        <f t="shared" si="38"/>
        <v>0</v>
      </c>
      <c r="BJ183" s="18" t="s">
        <v>84</v>
      </c>
      <c r="BK183" s="198">
        <f t="shared" si="39"/>
        <v>0</v>
      </c>
      <c r="BL183" s="18" t="s">
        <v>142</v>
      </c>
      <c r="BM183" s="197" t="s">
        <v>406</v>
      </c>
    </row>
    <row r="184" spans="1:65" s="2" customFormat="1" ht="21.75" customHeight="1">
      <c r="A184" s="35"/>
      <c r="B184" s="36"/>
      <c r="C184" s="186" t="s">
        <v>317</v>
      </c>
      <c r="D184" s="186" t="s">
        <v>138</v>
      </c>
      <c r="E184" s="187" t="s">
        <v>433</v>
      </c>
      <c r="F184" s="188" t="s">
        <v>434</v>
      </c>
      <c r="G184" s="189" t="s">
        <v>252</v>
      </c>
      <c r="H184" s="190">
        <v>109.059</v>
      </c>
      <c r="I184" s="191"/>
      <c r="J184" s="192">
        <f t="shared" si="30"/>
        <v>0</v>
      </c>
      <c r="K184" s="188" t="s">
        <v>161</v>
      </c>
      <c r="L184" s="40"/>
      <c r="M184" s="193" t="s">
        <v>19</v>
      </c>
      <c r="N184" s="194" t="s">
        <v>47</v>
      </c>
      <c r="O184" s="65"/>
      <c r="P184" s="195">
        <f t="shared" si="31"/>
        <v>0</v>
      </c>
      <c r="Q184" s="195">
        <v>0</v>
      </c>
      <c r="R184" s="195">
        <f t="shared" si="32"/>
        <v>0</v>
      </c>
      <c r="S184" s="195">
        <v>0</v>
      </c>
      <c r="T184" s="196">
        <f t="shared" si="33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197" t="s">
        <v>142</v>
      </c>
      <c r="AT184" s="197" t="s">
        <v>138</v>
      </c>
      <c r="AU184" s="197" t="s">
        <v>84</v>
      </c>
      <c r="AY184" s="18" t="s">
        <v>137</v>
      </c>
      <c r="BE184" s="198">
        <f t="shared" si="34"/>
        <v>0</v>
      </c>
      <c r="BF184" s="198">
        <f t="shared" si="35"/>
        <v>0</v>
      </c>
      <c r="BG184" s="198">
        <f t="shared" si="36"/>
        <v>0</v>
      </c>
      <c r="BH184" s="198">
        <f t="shared" si="37"/>
        <v>0</v>
      </c>
      <c r="BI184" s="198">
        <f t="shared" si="38"/>
        <v>0</v>
      </c>
      <c r="BJ184" s="18" t="s">
        <v>84</v>
      </c>
      <c r="BK184" s="198">
        <f t="shared" si="39"/>
        <v>0</v>
      </c>
      <c r="BL184" s="18" t="s">
        <v>142</v>
      </c>
      <c r="BM184" s="197" t="s">
        <v>409</v>
      </c>
    </row>
    <row r="185" spans="1:65" s="2" customFormat="1" ht="21.75" customHeight="1">
      <c r="A185" s="35"/>
      <c r="B185" s="36"/>
      <c r="C185" s="186" t="s">
        <v>410</v>
      </c>
      <c r="D185" s="186" t="s">
        <v>138</v>
      </c>
      <c r="E185" s="187" t="s">
        <v>436</v>
      </c>
      <c r="F185" s="188" t="s">
        <v>437</v>
      </c>
      <c r="G185" s="189" t="s">
        <v>252</v>
      </c>
      <c r="H185" s="190">
        <v>104.473</v>
      </c>
      <c r="I185" s="191"/>
      <c r="J185" s="192">
        <f t="shared" si="30"/>
        <v>0</v>
      </c>
      <c r="K185" s="188" t="s">
        <v>161</v>
      </c>
      <c r="L185" s="40"/>
      <c r="M185" s="193" t="s">
        <v>19</v>
      </c>
      <c r="N185" s="194" t="s">
        <v>47</v>
      </c>
      <c r="O185" s="65"/>
      <c r="P185" s="195">
        <f t="shared" si="31"/>
        <v>0</v>
      </c>
      <c r="Q185" s="195">
        <v>0</v>
      </c>
      <c r="R185" s="195">
        <f t="shared" si="32"/>
        <v>0</v>
      </c>
      <c r="S185" s="195">
        <v>0</v>
      </c>
      <c r="T185" s="196">
        <f t="shared" si="33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197" t="s">
        <v>142</v>
      </c>
      <c r="AT185" s="197" t="s">
        <v>138</v>
      </c>
      <c r="AU185" s="197" t="s">
        <v>84</v>
      </c>
      <c r="AY185" s="18" t="s">
        <v>137</v>
      </c>
      <c r="BE185" s="198">
        <f t="shared" si="34"/>
        <v>0</v>
      </c>
      <c r="BF185" s="198">
        <f t="shared" si="35"/>
        <v>0</v>
      </c>
      <c r="BG185" s="198">
        <f t="shared" si="36"/>
        <v>0</v>
      </c>
      <c r="BH185" s="198">
        <f t="shared" si="37"/>
        <v>0</v>
      </c>
      <c r="BI185" s="198">
        <f t="shared" si="38"/>
        <v>0</v>
      </c>
      <c r="BJ185" s="18" t="s">
        <v>84</v>
      </c>
      <c r="BK185" s="198">
        <f t="shared" si="39"/>
        <v>0</v>
      </c>
      <c r="BL185" s="18" t="s">
        <v>142</v>
      </c>
      <c r="BM185" s="197" t="s">
        <v>413</v>
      </c>
    </row>
    <row r="186" spans="1:65" s="2" customFormat="1" ht="21.75" customHeight="1">
      <c r="A186" s="35"/>
      <c r="B186" s="36"/>
      <c r="C186" s="186" t="s">
        <v>321</v>
      </c>
      <c r="D186" s="186" t="s">
        <v>138</v>
      </c>
      <c r="E186" s="187" t="s">
        <v>440</v>
      </c>
      <c r="F186" s="188" t="s">
        <v>251</v>
      </c>
      <c r="G186" s="189" t="s">
        <v>252</v>
      </c>
      <c r="H186" s="190">
        <v>232.68</v>
      </c>
      <c r="I186" s="191"/>
      <c r="J186" s="192">
        <f t="shared" si="30"/>
        <v>0</v>
      </c>
      <c r="K186" s="188" t="s">
        <v>161</v>
      </c>
      <c r="L186" s="40"/>
      <c r="M186" s="193" t="s">
        <v>19</v>
      </c>
      <c r="N186" s="194" t="s">
        <v>47</v>
      </c>
      <c r="O186" s="65"/>
      <c r="P186" s="195">
        <f t="shared" si="31"/>
        <v>0</v>
      </c>
      <c r="Q186" s="195">
        <v>0</v>
      </c>
      <c r="R186" s="195">
        <f t="shared" si="32"/>
        <v>0</v>
      </c>
      <c r="S186" s="195">
        <v>0</v>
      </c>
      <c r="T186" s="196">
        <f t="shared" si="33"/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197" t="s">
        <v>142</v>
      </c>
      <c r="AT186" s="197" t="s">
        <v>138</v>
      </c>
      <c r="AU186" s="197" t="s">
        <v>84</v>
      </c>
      <c r="AY186" s="18" t="s">
        <v>137</v>
      </c>
      <c r="BE186" s="198">
        <f t="shared" si="34"/>
        <v>0</v>
      </c>
      <c r="BF186" s="198">
        <f t="shared" si="35"/>
        <v>0</v>
      </c>
      <c r="BG186" s="198">
        <f t="shared" si="36"/>
        <v>0</v>
      </c>
      <c r="BH186" s="198">
        <f t="shared" si="37"/>
        <v>0</v>
      </c>
      <c r="BI186" s="198">
        <f t="shared" si="38"/>
        <v>0</v>
      </c>
      <c r="BJ186" s="18" t="s">
        <v>84</v>
      </c>
      <c r="BK186" s="198">
        <f t="shared" si="39"/>
        <v>0</v>
      </c>
      <c r="BL186" s="18" t="s">
        <v>142</v>
      </c>
      <c r="BM186" s="197" t="s">
        <v>417</v>
      </c>
    </row>
    <row r="187" spans="1:65" s="12" customFormat="1" ht="25.95" customHeight="1">
      <c r="B187" s="172"/>
      <c r="C187" s="173"/>
      <c r="D187" s="174" t="s">
        <v>75</v>
      </c>
      <c r="E187" s="175" t="s">
        <v>442</v>
      </c>
      <c r="F187" s="175" t="s">
        <v>443</v>
      </c>
      <c r="G187" s="173"/>
      <c r="H187" s="173"/>
      <c r="I187" s="176"/>
      <c r="J187" s="177">
        <f>BK187</f>
        <v>0</v>
      </c>
      <c r="K187" s="173"/>
      <c r="L187" s="178"/>
      <c r="M187" s="179"/>
      <c r="N187" s="180"/>
      <c r="O187" s="180"/>
      <c r="P187" s="181">
        <f>SUM(P188:P191)</f>
        <v>0</v>
      </c>
      <c r="Q187" s="180"/>
      <c r="R187" s="181">
        <f>SUM(R188:R191)</f>
        <v>0</v>
      </c>
      <c r="S187" s="180"/>
      <c r="T187" s="182">
        <f>SUM(T188:T191)</f>
        <v>0</v>
      </c>
      <c r="AR187" s="183" t="s">
        <v>84</v>
      </c>
      <c r="AT187" s="184" t="s">
        <v>75</v>
      </c>
      <c r="AU187" s="184" t="s">
        <v>76</v>
      </c>
      <c r="AY187" s="183" t="s">
        <v>137</v>
      </c>
      <c r="BK187" s="185">
        <f>SUM(BK188:BK191)</f>
        <v>0</v>
      </c>
    </row>
    <row r="188" spans="1:65" s="2" customFormat="1" ht="21.75" customHeight="1">
      <c r="A188" s="35"/>
      <c r="B188" s="36"/>
      <c r="C188" s="186" t="s">
        <v>418</v>
      </c>
      <c r="D188" s="186" t="s">
        <v>138</v>
      </c>
      <c r="E188" s="187" t="s">
        <v>444</v>
      </c>
      <c r="F188" s="188" t="s">
        <v>445</v>
      </c>
      <c r="G188" s="189" t="s">
        <v>252</v>
      </c>
      <c r="H188" s="190">
        <v>329.63099999999997</v>
      </c>
      <c r="I188" s="191"/>
      <c r="J188" s="192">
        <f>ROUND(I188*H188,2)</f>
        <v>0</v>
      </c>
      <c r="K188" s="188" t="s">
        <v>161</v>
      </c>
      <c r="L188" s="40"/>
      <c r="M188" s="193" t="s">
        <v>19</v>
      </c>
      <c r="N188" s="194" t="s">
        <v>47</v>
      </c>
      <c r="O188" s="65"/>
      <c r="P188" s="195">
        <f>O188*H188</f>
        <v>0</v>
      </c>
      <c r="Q188" s="195">
        <v>0</v>
      </c>
      <c r="R188" s="195">
        <f>Q188*H188</f>
        <v>0</v>
      </c>
      <c r="S188" s="195">
        <v>0</v>
      </c>
      <c r="T188" s="196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197" t="s">
        <v>142</v>
      </c>
      <c r="AT188" s="197" t="s">
        <v>138</v>
      </c>
      <c r="AU188" s="197" t="s">
        <v>84</v>
      </c>
      <c r="AY188" s="18" t="s">
        <v>137</v>
      </c>
      <c r="BE188" s="198">
        <f>IF(N188="základní",J188,0)</f>
        <v>0</v>
      </c>
      <c r="BF188" s="198">
        <f>IF(N188="snížená",J188,0)</f>
        <v>0</v>
      </c>
      <c r="BG188" s="198">
        <f>IF(N188="zákl. přenesená",J188,0)</f>
        <v>0</v>
      </c>
      <c r="BH188" s="198">
        <f>IF(N188="sníž. přenesená",J188,0)</f>
        <v>0</v>
      </c>
      <c r="BI188" s="198">
        <f>IF(N188="nulová",J188,0)</f>
        <v>0</v>
      </c>
      <c r="BJ188" s="18" t="s">
        <v>84</v>
      </c>
      <c r="BK188" s="198">
        <f>ROUND(I188*H188,2)</f>
        <v>0</v>
      </c>
      <c r="BL188" s="18" t="s">
        <v>142</v>
      </c>
      <c r="BM188" s="197" t="s">
        <v>421</v>
      </c>
    </row>
    <row r="189" spans="1:65" s="15" customFormat="1" ht="10.199999999999999">
      <c r="B189" s="234"/>
      <c r="C189" s="235"/>
      <c r="D189" s="213" t="s">
        <v>164</v>
      </c>
      <c r="E189" s="236" t="s">
        <v>19</v>
      </c>
      <c r="F189" s="237" t="s">
        <v>447</v>
      </c>
      <c r="G189" s="235"/>
      <c r="H189" s="236" t="s">
        <v>19</v>
      </c>
      <c r="I189" s="238"/>
      <c r="J189" s="235"/>
      <c r="K189" s="235"/>
      <c r="L189" s="239"/>
      <c r="M189" s="240"/>
      <c r="N189" s="241"/>
      <c r="O189" s="241"/>
      <c r="P189" s="241"/>
      <c r="Q189" s="241"/>
      <c r="R189" s="241"/>
      <c r="S189" s="241"/>
      <c r="T189" s="242"/>
      <c r="AT189" s="243" t="s">
        <v>164</v>
      </c>
      <c r="AU189" s="243" t="s">
        <v>84</v>
      </c>
      <c r="AV189" s="15" t="s">
        <v>84</v>
      </c>
      <c r="AW189" s="15" t="s">
        <v>37</v>
      </c>
      <c r="AX189" s="15" t="s">
        <v>76</v>
      </c>
      <c r="AY189" s="243" t="s">
        <v>137</v>
      </c>
    </row>
    <row r="190" spans="1:65" s="13" customFormat="1" ht="10.199999999999999">
      <c r="B190" s="211"/>
      <c r="C190" s="212"/>
      <c r="D190" s="213" t="s">
        <v>164</v>
      </c>
      <c r="E190" s="214" t="s">
        <v>19</v>
      </c>
      <c r="F190" s="215" t="s">
        <v>479</v>
      </c>
      <c r="G190" s="212"/>
      <c r="H190" s="216">
        <v>329.63099999999997</v>
      </c>
      <c r="I190" s="217"/>
      <c r="J190" s="212"/>
      <c r="K190" s="212"/>
      <c r="L190" s="218"/>
      <c r="M190" s="219"/>
      <c r="N190" s="220"/>
      <c r="O190" s="220"/>
      <c r="P190" s="220"/>
      <c r="Q190" s="220"/>
      <c r="R190" s="220"/>
      <c r="S190" s="220"/>
      <c r="T190" s="221"/>
      <c r="AT190" s="222" t="s">
        <v>164</v>
      </c>
      <c r="AU190" s="222" t="s">
        <v>84</v>
      </c>
      <c r="AV190" s="13" t="s">
        <v>86</v>
      </c>
      <c r="AW190" s="13" t="s">
        <v>37</v>
      </c>
      <c r="AX190" s="13" t="s">
        <v>76</v>
      </c>
      <c r="AY190" s="222" t="s">
        <v>137</v>
      </c>
    </row>
    <row r="191" spans="1:65" s="14" customFormat="1" ht="10.199999999999999">
      <c r="B191" s="223"/>
      <c r="C191" s="224"/>
      <c r="D191" s="213" t="s">
        <v>164</v>
      </c>
      <c r="E191" s="225" t="s">
        <v>19</v>
      </c>
      <c r="F191" s="226" t="s">
        <v>166</v>
      </c>
      <c r="G191" s="224"/>
      <c r="H191" s="227">
        <v>329.63099999999997</v>
      </c>
      <c r="I191" s="228"/>
      <c r="J191" s="224"/>
      <c r="K191" s="224"/>
      <c r="L191" s="229"/>
      <c r="M191" s="249"/>
      <c r="N191" s="250"/>
      <c r="O191" s="250"/>
      <c r="P191" s="250"/>
      <c r="Q191" s="250"/>
      <c r="R191" s="250"/>
      <c r="S191" s="250"/>
      <c r="T191" s="251"/>
      <c r="AT191" s="233" t="s">
        <v>164</v>
      </c>
      <c r="AU191" s="233" t="s">
        <v>84</v>
      </c>
      <c r="AV191" s="14" t="s">
        <v>142</v>
      </c>
      <c r="AW191" s="14" t="s">
        <v>37</v>
      </c>
      <c r="AX191" s="14" t="s">
        <v>84</v>
      </c>
      <c r="AY191" s="233" t="s">
        <v>137</v>
      </c>
    </row>
    <row r="192" spans="1:65" s="2" customFormat="1" ht="6.9" customHeight="1">
      <c r="A192" s="35"/>
      <c r="B192" s="48"/>
      <c r="C192" s="49"/>
      <c r="D192" s="49"/>
      <c r="E192" s="49"/>
      <c r="F192" s="49"/>
      <c r="G192" s="49"/>
      <c r="H192" s="49"/>
      <c r="I192" s="137"/>
      <c r="J192" s="49"/>
      <c r="K192" s="49"/>
      <c r="L192" s="40"/>
      <c r="M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</row>
  </sheetData>
  <sheetProtection algorithmName="SHA-512" hashValue="RbyGSrj0SH6pBC9tXV3SKnTnhntbLlbo05LH/NAAwncO9OLzvFxaVzmfogn3jo8JGEJ4b/LfSqE8YIVBCAvbMA==" saltValue="c495T79YO9IiVvoppnUVsuWYCKTqlsTrZg5QTlMR4mIr+TXinYV+oBqEr9cSA2+NnEJtVrV5Fstg5nuJKJJtsg==" spinCount="100000" sheet="1" objects="1" scenarios="1" formatColumns="0" formatRows="0" autoFilter="0"/>
  <autoFilter ref="C84:K191" xr:uid="{00000000-0009-0000-0000-000003000000}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70"/>
  <sheetViews>
    <sheetView showGridLines="0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" style="1" customWidth="1"/>
    <col min="8" max="8" width="11.42578125" style="1" customWidth="1"/>
    <col min="9" max="9" width="20.140625" style="102" customWidth="1"/>
    <col min="10" max="11" width="20.140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10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AT2" s="18" t="s">
        <v>95</v>
      </c>
    </row>
    <row r="3" spans="1:46" s="1" customFormat="1" ht="6.9" customHeight="1">
      <c r="B3" s="103"/>
      <c r="C3" s="104"/>
      <c r="D3" s="104"/>
      <c r="E3" s="104"/>
      <c r="F3" s="104"/>
      <c r="G3" s="104"/>
      <c r="H3" s="104"/>
      <c r="I3" s="105"/>
      <c r="J3" s="104"/>
      <c r="K3" s="104"/>
      <c r="L3" s="21"/>
      <c r="AT3" s="18" t="s">
        <v>86</v>
      </c>
    </row>
    <row r="4" spans="1:46" s="1" customFormat="1" ht="24.9" customHeight="1">
      <c r="B4" s="21"/>
      <c r="D4" s="106" t="s">
        <v>108</v>
      </c>
      <c r="I4" s="102"/>
      <c r="L4" s="21"/>
      <c r="M4" s="107" t="s">
        <v>10</v>
      </c>
      <c r="AT4" s="18" t="s">
        <v>4</v>
      </c>
    </row>
    <row r="5" spans="1:46" s="1" customFormat="1" ht="6.9" customHeight="1">
      <c r="B5" s="21"/>
      <c r="I5" s="102"/>
      <c r="L5" s="21"/>
    </row>
    <row r="6" spans="1:46" s="1" customFormat="1" ht="12" customHeight="1">
      <c r="B6" s="21"/>
      <c r="D6" s="108" t="s">
        <v>16</v>
      </c>
      <c r="I6" s="102"/>
      <c r="L6" s="21"/>
    </row>
    <row r="7" spans="1:46" s="1" customFormat="1" ht="16.5" customHeight="1">
      <c r="B7" s="21"/>
      <c r="E7" s="373" t="str">
        <f>'Rekapitulace stavby'!K6</f>
        <v>Praha bez bariér - nádraží Hostivař, prostupnost uzlu, Praha 10, č. akce 999412_9 - rozpočet</v>
      </c>
      <c r="F7" s="374"/>
      <c r="G7" s="374"/>
      <c r="H7" s="374"/>
      <c r="I7" s="102"/>
      <c r="L7" s="21"/>
    </row>
    <row r="8" spans="1:46" s="2" customFormat="1" ht="12" customHeight="1">
      <c r="A8" s="35"/>
      <c r="B8" s="40"/>
      <c r="C8" s="35"/>
      <c r="D8" s="108" t="s">
        <v>109</v>
      </c>
      <c r="E8" s="35"/>
      <c r="F8" s="35"/>
      <c r="G8" s="35"/>
      <c r="H8" s="35"/>
      <c r="I8" s="109"/>
      <c r="J8" s="35"/>
      <c r="K8" s="35"/>
      <c r="L8" s="11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75" t="s">
        <v>480</v>
      </c>
      <c r="F9" s="376"/>
      <c r="G9" s="376"/>
      <c r="H9" s="376"/>
      <c r="I9" s="109"/>
      <c r="J9" s="35"/>
      <c r="K9" s="35"/>
      <c r="L9" s="11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0.199999999999999">
      <c r="A10" s="35"/>
      <c r="B10" s="40"/>
      <c r="C10" s="35"/>
      <c r="D10" s="35"/>
      <c r="E10" s="35"/>
      <c r="F10" s="35"/>
      <c r="G10" s="35"/>
      <c r="H10" s="35"/>
      <c r="I10" s="109"/>
      <c r="J10" s="35"/>
      <c r="K10" s="35"/>
      <c r="L10" s="11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08" t="s">
        <v>18</v>
      </c>
      <c r="E11" s="35"/>
      <c r="F11" s="111" t="s">
        <v>19</v>
      </c>
      <c r="G11" s="35"/>
      <c r="H11" s="35"/>
      <c r="I11" s="112" t="s">
        <v>20</v>
      </c>
      <c r="J11" s="111" t="s">
        <v>19</v>
      </c>
      <c r="K11" s="35"/>
      <c r="L11" s="11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08" t="s">
        <v>21</v>
      </c>
      <c r="E12" s="35"/>
      <c r="F12" s="111" t="s">
        <v>39</v>
      </c>
      <c r="G12" s="35"/>
      <c r="H12" s="35"/>
      <c r="I12" s="112" t="s">
        <v>23</v>
      </c>
      <c r="J12" s="113" t="str">
        <f>'Rekapitulace stavby'!AN8</f>
        <v>23. 3. 2020</v>
      </c>
      <c r="K12" s="35"/>
      <c r="L12" s="11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109"/>
      <c r="J13" s="35"/>
      <c r="K13" s="35"/>
      <c r="L13" s="11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08" t="s">
        <v>25</v>
      </c>
      <c r="E14" s="35"/>
      <c r="F14" s="35"/>
      <c r="G14" s="35"/>
      <c r="H14" s="35"/>
      <c r="I14" s="112" t="s">
        <v>26</v>
      </c>
      <c r="J14" s="111" t="str">
        <f>IF('Rekapitulace stavby'!AN10="","",'Rekapitulace stavby'!AN10)</f>
        <v>03447286</v>
      </c>
      <c r="K14" s="35"/>
      <c r="L14" s="11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1" t="str">
        <f>IF('Rekapitulace stavby'!E11="","",'Rekapitulace stavby'!E11)</f>
        <v>TSK Praha a.s.</v>
      </c>
      <c r="F15" s="35"/>
      <c r="G15" s="35"/>
      <c r="H15" s="35"/>
      <c r="I15" s="112" t="s">
        <v>29</v>
      </c>
      <c r="J15" s="111" t="str">
        <f>IF('Rekapitulace stavby'!AN11="","",'Rekapitulace stavby'!AN11)</f>
        <v>CZ03447286</v>
      </c>
      <c r="K15" s="35"/>
      <c r="L15" s="11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109"/>
      <c r="J16" s="35"/>
      <c r="K16" s="35"/>
      <c r="L16" s="11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08" t="s">
        <v>31</v>
      </c>
      <c r="E17" s="35"/>
      <c r="F17" s="35"/>
      <c r="G17" s="35"/>
      <c r="H17" s="35"/>
      <c r="I17" s="112" t="s">
        <v>26</v>
      </c>
      <c r="J17" s="31" t="str">
        <f>'Rekapitulace stavby'!AN13</f>
        <v>Vyplň údaj</v>
      </c>
      <c r="K17" s="35"/>
      <c r="L17" s="11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77" t="str">
        <f>'Rekapitulace stavby'!E14</f>
        <v>Vyplň údaj</v>
      </c>
      <c r="F18" s="378"/>
      <c r="G18" s="378"/>
      <c r="H18" s="378"/>
      <c r="I18" s="112" t="s">
        <v>29</v>
      </c>
      <c r="J18" s="31" t="str">
        <f>'Rekapitulace stavby'!AN14</f>
        <v>Vyplň údaj</v>
      </c>
      <c r="K18" s="35"/>
      <c r="L18" s="11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109"/>
      <c r="J19" s="35"/>
      <c r="K19" s="35"/>
      <c r="L19" s="11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08" t="s">
        <v>33</v>
      </c>
      <c r="E20" s="35"/>
      <c r="F20" s="35"/>
      <c r="G20" s="35"/>
      <c r="H20" s="35"/>
      <c r="I20" s="112" t="s">
        <v>26</v>
      </c>
      <c r="J20" s="111" t="str">
        <f>IF('Rekapitulace stavby'!AN16="","",'Rekapitulace stavby'!AN16)</f>
        <v>25793349</v>
      </c>
      <c r="K20" s="35"/>
      <c r="L20" s="11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1" t="str">
        <f>IF('Rekapitulace stavby'!E17="","",'Rekapitulace stavby'!E17)</f>
        <v>SUDOP PRAHA a.s.</v>
      </c>
      <c r="F21" s="35"/>
      <c r="G21" s="35"/>
      <c r="H21" s="35"/>
      <c r="I21" s="112" t="s">
        <v>29</v>
      </c>
      <c r="J21" s="111" t="str">
        <f>IF('Rekapitulace stavby'!AN17="","",'Rekapitulace stavby'!AN17)</f>
        <v>CZ25793349</v>
      </c>
      <c r="K21" s="35"/>
      <c r="L21" s="11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109"/>
      <c r="J22" s="35"/>
      <c r="K22" s="35"/>
      <c r="L22" s="11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08" t="s">
        <v>38</v>
      </c>
      <c r="E23" s="35"/>
      <c r="F23" s="35"/>
      <c r="G23" s="35"/>
      <c r="H23" s="35"/>
      <c r="I23" s="112" t="s">
        <v>26</v>
      </c>
      <c r="J23" s="111" t="str">
        <f>IF('Rekapitulace stavby'!AN19="","",'Rekapitulace stavby'!AN19)</f>
        <v/>
      </c>
      <c r="K23" s="35"/>
      <c r="L23" s="11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1" t="str">
        <f>IF('Rekapitulace stavby'!E20="","",'Rekapitulace stavby'!E20)</f>
        <v xml:space="preserve"> </v>
      </c>
      <c r="F24" s="35"/>
      <c r="G24" s="35"/>
      <c r="H24" s="35"/>
      <c r="I24" s="112" t="s">
        <v>29</v>
      </c>
      <c r="J24" s="111" t="str">
        <f>IF('Rekapitulace stavby'!AN20="","",'Rekapitulace stavby'!AN20)</f>
        <v/>
      </c>
      <c r="K24" s="35"/>
      <c r="L24" s="11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109"/>
      <c r="J25" s="35"/>
      <c r="K25" s="35"/>
      <c r="L25" s="11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08" t="s">
        <v>40</v>
      </c>
      <c r="E26" s="35"/>
      <c r="F26" s="35"/>
      <c r="G26" s="35"/>
      <c r="H26" s="35"/>
      <c r="I26" s="109"/>
      <c r="J26" s="35"/>
      <c r="K26" s="35"/>
      <c r="L26" s="11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4"/>
      <c r="B27" s="115"/>
      <c r="C27" s="114"/>
      <c r="D27" s="114"/>
      <c r="E27" s="379" t="s">
        <v>19</v>
      </c>
      <c r="F27" s="379"/>
      <c r="G27" s="379"/>
      <c r="H27" s="379"/>
      <c r="I27" s="116"/>
      <c r="J27" s="114"/>
      <c r="K27" s="114"/>
      <c r="L27" s="117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109"/>
      <c r="J28" s="35"/>
      <c r="K28" s="35"/>
      <c r="L28" s="11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18"/>
      <c r="E29" s="118"/>
      <c r="F29" s="118"/>
      <c r="G29" s="118"/>
      <c r="H29" s="118"/>
      <c r="I29" s="119"/>
      <c r="J29" s="118"/>
      <c r="K29" s="118"/>
      <c r="L29" s="11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0" t="s">
        <v>42</v>
      </c>
      <c r="E30" s="35"/>
      <c r="F30" s="35"/>
      <c r="G30" s="35"/>
      <c r="H30" s="35"/>
      <c r="I30" s="109"/>
      <c r="J30" s="121">
        <f>ROUND(J82, 2)</f>
        <v>0</v>
      </c>
      <c r="K30" s="35"/>
      <c r="L30" s="11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18"/>
      <c r="E31" s="118"/>
      <c r="F31" s="118"/>
      <c r="G31" s="118"/>
      <c r="H31" s="118"/>
      <c r="I31" s="119"/>
      <c r="J31" s="118"/>
      <c r="K31" s="118"/>
      <c r="L31" s="11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2" t="s">
        <v>44</v>
      </c>
      <c r="G32" s="35"/>
      <c r="H32" s="35"/>
      <c r="I32" s="123" t="s">
        <v>43</v>
      </c>
      <c r="J32" s="122" t="s">
        <v>45</v>
      </c>
      <c r="K32" s="35"/>
      <c r="L32" s="11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4" t="s">
        <v>46</v>
      </c>
      <c r="E33" s="108" t="s">
        <v>47</v>
      </c>
      <c r="F33" s="125">
        <f>ROUND((SUM(BE82:BE169)),  2)</f>
        <v>0</v>
      </c>
      <c r="G33" s="35"/>
      <c r="H33" s="35"/>
      <c r="I33" s="126">
        <v>0.21</v>
      </c>
      <c r="J33" s="125">
        <f>ROUND(((SUM(BE82:BE169))*I33),  2)</f>
        <v>0</v>
      </c>
      <c r="K33" s="35"/>
      <c r="L33" s="11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08" t="s">
        <v>48</v>
      </c>
      <c r="F34" s="125">
        <f>ROUND((SUM(BF82:BF169)),  2)</f>
        <v>0</v>
      </c>
      <c r="G34" s="35"/>
      <c r="H34" s="35"/>
      <c r="I34" s="126">
        <v>0.15</v>
      </c>
      <c r="J34" s="125">
        <f>ROUND(((SUM(BF82:BF169))*I34),  2)</f>
        <v>0</v>
      </c>
      <c r="K34" s="35"/>
      <c r="L34" s="11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08" t="s">
        <v>49</v>
      </c>
      <c r="F35" s="125">
        <f>ROUND((SUM(BG82:BG169)),  2)</f>
        <v>0</v>
      </c>
      <c r="G35" s="35"/>
      <c r="H35" s="35"/>
      <c r="I35" s="126">
        <v>0.21</v>
      </c>
      <c r="J35" s="125">
        <f>0</f>
        <v>0</v>
      </c>
      <c r="K35" s="35"/>
      <c r="L35" s="11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08" t="s">
        <v>50</v>
      </c>
      <c r="F36" s="125">
        <f>ROUND((SUM(BH82:BH169)),  2)</f>
        <v>0</v>
      </c>
      <c r="G36" s="35"/>
      <c r="H36" s="35"/>
      <c r="I36" s="126">
        <v>0.15</v>
      </c>
      <c r="J36" s="125">
        <f>0</f>
        <v>0</v>
      </c>
      <c r="K36" s="35"/>
      <c r="L36" s="11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08" t="s">
        <v>51</v>
      </c>
      <c r="F37" s="125">
        <f>ROUND((SUM(BI82:BI169)),  2)</f>
        <v>0</v>
      </c>
      <c r="G37" s="35"/>
      <c r="H37" s="35"/>
      <c r="I37" s="126">
        <v>0</v>
      </c>
      <c r="J37" s="125">
        <f>0</f>
        <v>0</v>
      </c>
      <c r="K37" s="35"/>
      <c r="L37" s="11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109"/>
      <c r="J38" s="35"/>
      <c r="K38" s="35"/>
      <c r="L38" s="11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7"/>
      <c r="D39" s="128" t="s">
        <v>52</v>
      </c>
      <c r="E39" s="129"/>
      <c r="F39" s="129"/>
      <c r="G39" s="130" t="s">
        <v>53</v>
      </c>
      <c r="H39" s="131" t="s">
        <v>54</v>
      </c>
      <c r="I39" s="132"/>
      <c r="J39" s="133">
        <f>SUM(J30:J37)</f>
        <v>0</v>
      </c>
      <c r="K39" s="134"/>
      <c r="L39" s="11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135"/>
      <c r="C40" s="136"/>
      <c r="D40" s="136"/>
      <c r="E40" s="136"/>
      <c r="F40" s="136"/>
      <c r="G40" s="136"/>
      <c r="H40" s="136"/>
      <c r="I40" s="137"/>
      <c r="J40" s="136"/>
      <c r="K40" s="136"/>
      <c r="L40" s="11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" customHeight="1">
      <c r="A44" s="35"/>
      <c r="B44" s="138"/>
      <c r="C44" s="139"/>
      <c r="D44" s="139"/>
      <c r="E44" s="139"/>
      <c r="F44" s="139"/>
      <c r="G44" s="139"/>
      <c r="H44" s="139"/>
      <c r="I44" s="140"/>
      <c r="J44" s="139"/>
      <c r="K44" s="139"/>
      <c r="L44" s="110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" customHeight="1">
      <c r="A45" s="35"/>
      <c r="B45" s="36"/>
      <c r="C45" s="24" t="s">
        <v>111</v>
      </c>
      <c r="D45" s="37"/>
      <c r="E45" s="37"/>
      <c r="F45" s="37"/>
      <c r="G45" s="37"/>
      <c r="H45" s="37"/>
      <c r="I45" s="109"/>
      <c r="J45" s="37"/>
      <c r="K45" s="37"/>
      <c r="L45" s="110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" customHeight="1">
      <c r="A46" s="35"/>
      <c r="B46" s="36"/>
      <c r="C46" s="37"/>
      <c r="D46" s="37"/>
      <c r="E46" s="37"/>
      <c r="F46" s="37"/>
      <c r="G46" s="37"/>
      <c r="H46" s="37"/>
      <c r="I46" s="109"/>
      <c r="J46" s="37"/>
      <c r="K46" s="37"/>
      <c r="L46" s="110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30" t="s">
        <v>16</v>
      </c>
      <c r="D47" s="37"/>
      <c r="E47" s="37"/>
      <c r="F47" s="37"/>
      <c r="G47" s="37"/>
      <c r="H47" s="37"/>
      <c r="I47" s="109"/>
      <c r="J47" s="37"/>
      <c r="K47" s="37"/>
      <c r="L47" s="110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80" t="str">
        <f>E7</f>
        <v>Praha bez bariér - nádraží Hostivař, prostupnost uzlu, Praha 10, č. akce 999412_9 - rozpočet</v>
      </c>
      <c r="F48" s="381"/>
      <c r="G48" s="381"/>
      <c r="H48" s="381"/>
      <c r="I48" s="109"/>
      <c r="J48" s="37"/>
      <c r="K48" s="37"/>
      <c r="L48" s="110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30" t="s">
        <v>109</v>
      </c>
      <c r="D49" s="37"/>
      <c r="E49" s="37"/>
      <c r="F49" s="37"/>
      <c r="G49" s="37"/>
      <c r="H49" s="37"/>
      <c r="I49" s="109"/>
      <c r="J49" s="37"/>
      <c r="K49" s="37"/>
      <c r="L49" s="110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333" t="str">
        <f>E9</f>
        <v>SO 120 - Dopravní značení</v>
      </c>
      <c r="F50" s="382"/>
      <c r="G50" s="382"/>
      <c r="H50" s="382"/>
      <c r="I50" s="109"/>
      <c r="J50" s="37"/>
      <c r="K50" s="37"/>
      <c r="L50" s="110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" customHeight="1">
      <c r="A51" s="35"/>
      <c r="B51" s="36"/>
      <c r="C51" s="37"/>
      <c r="D51" s="37"/>
      <c r="E51" s="37"/>
      <c r="F51" s="37"/>
      <c r="G51" s="37"/>
      <c r="H51" s="37"/>
      <c r="I51" s="109"/>
      <c r="J51" s="37"/>
      <c r="K51" s="37"/>
      <c r="L51" s="110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30" t="s">
        <v>21</v>
      </c>
      <c r="D52" s="37"/>
      <c r="E52" s="37"/>
      <c r="F52" s="28" t="str">
        <f>F12</f>
        <v xml:space="preserve"> </v>
      </c>
      <c r="G52" s="37"/>
      <c r="H52" s="37"/>
      <c r="I52" s="112" t="s">
        <v>23</v>
      </c>
      <c r="J52" s="60" t="str">
        <f>IF(J12="","",J12)</f>
        <v>23. 3. 2020</v>
      </c>
      <c r="K52" s="37"/>
      <c r="L52" s="110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" customHeight="1">
      <c r="A53" s="35"/>
      <c r="B53" s="36"/>
      <c r="C53" s="37"/>
      <c r="D53" s="37"/>
      <c r="E53" s="37"/>
      <c r="F53" s="37"/>
      <c r="G53" s="37"/>
      <c r="H53" s="37"/>
      <c r="I53" s="109"/>
      <c r="J53" s="37"/>
      <c r="K53" s="37"/>
      <c r="L53" s="110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5.65" customHeight="1">
      <c r="A54" s="35"/>
      <c r="B54" s="36"/>
      <c r="C54" s="30" t="s">
        <v>25</v>
      </c>
      <c r="D54" s="37"/>
      <c r="E54" s="37"/>
      <c r="F54" s="28" t="str">
        <f>E15</f>
        <v>TSK Praha a.s.</v>
      </c>
      <c r="G54" s="37"/>
      <c r="H54" s="37"/>
      <c r="I54" s="112" t="s">
        <v>33</v>
      </c>
      <c r="J54" s="33" t="str">
        <f>E21</f>
        <v>SUDOP PRAHA a.s.</v>
      </c>
      <c r="K54" s="37"/>
      <c r="L54" s="110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15.15" customHeight="1">
      <c r="A55" s="35"/>
      <c r="B55" s="36"/>
      <c r="C55" s="30" t="s">
        <v>31</v>
      </c>
      <c r="D55" s="37"/>
      <c r="E55" s="37"/>
      <c r="F55" s="28" t="str">
        <f>IF(E18="","",E18)</f>
        <v>Vyplň údaj</v>
      </c>
      <c r="G55" s="37"/>
      <c r="H55" s="37"/>
      <c r="I55" s="112" t="s">
        <v>38</v>
      </c>
      <c r="J55" s="33" t="str">
        <f>E24</f>
        <v xml:space="preserve"> </v>
      </c>
      <c r="K55" s="37"/>
      <c r="L55" s="110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109"/>
      <c r="J56" s="37"/>
      <c r="K56" s="37"/>
      <c r="L56" s="110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41" t="s">
        <v>112</v>
      </c>
      <c r="D57" s="142"/>
      <c r="E57" s="142"/>
      <c r="F57" s="142"/>
      <c r="G57" s="142"/>
      <c r="H57" s="142"/>
      <c r="I57" s="143"/>
      <c r="J57" s="144" t="s">
        <v>113</v>
      </c>
      <c r="K57" s="142"/>
      <c r="L57" s="110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109"/>
      <c r="J58" s="37"/>
      <c r="K58" s="37"/>
      <c r="L58" s="110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8" customHeight="1">
      <c r="A59" s="35"/>
      <c r="B59" s="36"/>
      <c r="C59" s="145" t="s">
        <v>74</v>
      </c>
      <c r="D59" s="37"/>
      <c r="E59" s="37"/>
      <c r="F59" s="37"/>
      <c r="G59" s="37"/>
      <c r="H59" s="37"/>
      <c r="I59" s="109"/>
      <c r="J59" s="78">
        <f>J82</f>
        <v>0</v>
      </c>
      <c r="K59" s="37"/>
      <c r="L59" s="110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8" t="s">
        <v>114</v>
      </c>
    </row>
    <row r="60" spans="1:47" s="9" customFormat="1" ht="24.9" customHeight="1">
      <c r="B60" s="146"/>
      <c r="C60" s="147"/>
      <c r="D60" s="148" t="s">
        <v>209</v>
      </c>
      <c r="E60" s="149"/>
      <c r="F60" s="149"/>
      <c r="G60" s="149"/>
      <c r="H60" s="149"/>
      <c r="I60" s="150"/>
      <c r="J60" s="151">
        <f>J83</f>
        <v>0</v>
      </c>
      <c r="K60" s="147"/>
      <c r="L60" s="152"/>
    </row>
    <row r="61" spans="1:47" s="9" customFormat="1" ht="24.9" customHeight="1">
      <c r="B61" s="146"/>
      <c r="C61" s="147"/>
      <c r="D61" s="148" t="s">
        <v>213</v>
      </c>
      <c r="E61" s="149"/>
      <c r="F61" s="149"/>
      <c r="G61" s="149"/>
      <c r="H61" s="149"/>
      <c r="I61" s="150"/>
      <c r="J61" s="151">
        <f>J109</f>
        <v>0</v>
      </c>
      <c r="K61" s="147"/>
      <c r="L61" s="152"/>
    </row>
    <row r="62" spans="1:47" s="9" customFormat="1" ht="24.9" customHeight="1">
      <c r="B62" s="146"/>
      <c r="C62" s="147"/>
      <c r="D62" s="148" t="s">
        <v>214</v>
      </c>
      <c r="E62" s="149"/>
      <c r="F62" s="149"/>
      <c r="G62" s="149"/>
      <c r="H62" s="149"/>
      <c r="I62" s="150"/>
      <c r="J62" s="151">
        <f>J165</f>
        <v>0</v>
      </c>
      <c r="K62" s="147"/>
      <c r="L62" s="152"/>
    </row>
    <row r="63" spans="1:47" s="2" customFormat="1" ht="21.75" customHeight="1">
      <c r="A63" s="35"/>
      <c r="B63" s="36"/>
      <c r="C63" s="37"/>
      <c r="D63" s="37"/>
      <c r="E63" s="37"/>
      <c r="F63" s="37"/>
      <c r="G63" s="37"/>
      <c r="H63" s="37"/>
      <c r="I63" s="109"/>
      <c r="J63" s="37"/>
      <c r="K63" s="37"/>
      <c r="L63" s="110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</row>
    <row r="64" spans="1:47" s="2" customFormat="1" ht="6.9" customHeight="1">
      <c r="A64" s="35"/>
      <c r="B64" s="48"/>
      <c r="C64" s="49"/>
      <c r="D64" s="49"/>
      <c r="E64" s="49"/>
      <c r="F64" s="49"/>
      <c r="G64" s="49"/>
      <c r="H64" s="49"/>
      <c r="I64" s="137"/>
      <c r="J64" s="49"/>
      <c r="K64" s="49"/>
      <c r="L64" s="110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</row>
    <row r="68" spans="1:31" s="2" customFormat="1" ht="6.9" customHeight="1">
      <c r="A68" s="35"/>
      <c r="B68" s="50"/>
      <c r="C68" s="51"/>
      <c r="D68" s="51"/>
      <c r="E68" s="51"/>
      <c r="F68" s="51"/>
      <c r="G68" s="51"/>
      <c r="H68" s="51"/>
      <c r="I68" s="140"/>
      <c r="J68" s="51"/>
      <c r="K68" s="51"/>
      <c r="L68" s="110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</row>
    <row r="69" spans="1:31" s="2" customFormat="1" ht="24.9" customHeight="1">
      <c r="A69" s="35"/>
      <c r="B69" s="36"/>
      <c r="C69" s="24" t="s">
        <v>122</v>
      </c>
      <c r="D69" s="37"/>
      <c r="E69" s="37"/>
      <c r="F69" s="37"/>
      <c r="G69" s="37"/>
      <c r="H69" s="37"/>
      <c r="I69" s="109"/>
      <c r="J69" s="37"/>
      <c r="K69" s="37"/>
      <c r="L69" s="110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</row>
    <row r="70" spans="1:31" s="2" customFormat="1" ht="6.9" customHeight="1">
      <c r="A70" s="35"/>
      <c r="B70" s="36"/>
      <c r="C70" s="37"/>
      <c r="D70" s="37"/>
      <c r="E70" s="37"/>
      <c r="F70" s="37"/>
      <c r="G70" s="37"/>
      <c r="H70" s="37"/>
      <c r="I70" s="109"/>
      <c r="J70" s="37"/>
      <c r="K70" s="37"/>
      <c r="L70" s="110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spans="1:31" s="2" customFormat="1" ht="12" customHeight="1">
      <c r="A71" s="35"/>
      <c r="B71" s="36"/>
      <c r="C71" s="30" t="s">
        <v>16</v>
      </c>
      <c r="D71" s="37"/>
      <c r="E71" s="37"/>
      <c r="F71" s="37"/>
      <c r="G71" s="37"/>
      <c r="H71" s="37"/>
      <c r="I71" s="109"/>
      <c r="J71" s="37"/>
      <c r="K71" s="37"/>
      <c r="L71" s="110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1" s="2" customFormat="1" ht="16.5" customHeight="1">
      <c r="A72" s="35"/>
      <c r="B72" s="36"/>
      <c r="C72" s="37"/>
      <c r="D72" s="37"/>
      <c r="E72" s="380" t="str">
        <f>E7</f>
        <v>Praha bez bariér - nádraží Hostivař, prostupnost uzlu, Praha 10, č. akce 999412_9 - rozpočet</v>
      </c>
      <c r="F72" s="381"/>
      <c r="G72" s="381"/>
      <c r="H72" s="381"/>
      <c r="I72" s="109"/>
      <c r="J72" s="37"/>
      <c r="K72" s="37"/>
      <c r="L72" s="110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12" customHeight="1">
      <c r="A73" s="35"/>
      <c r="B73" s="36"/>
      <c r="C73" s="30" t="s">
        <v>109</v>
      </c>
      <c r="D73" s="37"/>
      <c r="E73" s="37"/>
      <c r="F73" s="37"/>
      <c r="G73" s="37"/>
      <c r="H73" s="37"/>
      <c r="I73" s="109"/>
      <c r="J73" s="37"/>
      <c r="K73" s="37"/>
      <c r="L73" s="110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16.5" customHeight="1">
      <c r="A74" s="35"/>
      <c r="B74" s="36"/>
      <c r="C74" s="37"/>
      <c r="D74" s="37"/>
      <c r="E74" s="333" t="str">
        <f>E9</f>
        <v>SO 120 - Dopravní značení</v>
      </c>
      <c r="F74" s="382"/>
      <c r="G74" s="382"/>
      <c r="H74" s="382"/>
      <c r="I74" s="109"/>
      <c r="J74" s="37"/>
      <c r="K74" s="37"/>
      <c r="L74" s="110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6.9" customHeight="1">
      <c r="A75" s="35"/>
      <c r="B75" s="36"/>
      <c r="C75" s="37"/>
      <c r="D75" s="37"/>
      <c r="E75" s="37"/>
      <c r="F75" s="37"/>
      <c r="G75" s="37"/>
      <c r="H75" s="37"/>
      <c r="I75" s="109"/>
      <c r="J75" s="37"/>
      <c r="K75" s="37"/>
      <c r="L75" s="110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12" customHeight="1">
      <c r="A76" s="35"/>
      <c r="B76" s="36"/>
      <c r="C76" s="30" t="s">
        <v>21</v>
      </c>
      <c r="D76" s="37"/>
      <c r="E76" s="37"/>
      <c r="F76" s="28" t="str">
        <f>F12</f>
        <v xml:space="preserve"> </v>
      </c>
      <c r="G76" s="37"/>
      <c r="H76" s="37"/>
      <c r="I76" s="112" t="s">
        <v>23</v>
      </c>
      <c r="J76" s="60" t="str">
        <f>IF(J12="","",J12)</f>
        <v>23. 3. 2020</v>
      </c>
      <c r="K76" s="37"/>
      <c r="L76" s="11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6.9" customHeight="1">
      <c r="A77" s="35"/>
      <c r="B77" s="36"/>
      <c r="C77" s="37"/>
      <c r="D77" s="37"/>
      <c r="E77" s="37"/>
      <c r="F77" s="37"/>
      <c r="G77" s="37"/>
      <c r="H77" s="37"/>
      <c r="I77" s="109"/>
      <c r="J77" s="37"/>
      <c r="K77" s="37"/>
      <c r="L77" s="11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25.65" customHeight="1">
      <c r="A78" s="35"/>
      <c r="B78" s="36"/>
      <c r="C78" s="30" t="s">
        <v>25</v>
      </c>
      <c r="D78" s="37"/>
      <c r="E78" s="37"/>
      <c r="F78" s="28" t="str">
        <f>E15</f>
        <v>TSK Praha a.s.</v>
      </c>
      <c r="G78" s="37"/>
      <c r="H78" s="37"/>
      <c r="I78" s="112" t="s">
        <v>33</v>
      </c>
      <c r="J78" s="33" t="str">
        <f>E21</f>
        <v>SUDOP PRAHA a.s.</v>
      </c>
      <c r="K78" s="37"/>
      <c r="L78" s="110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15.15" customHeight="1">
      <c r="A79" s="35"/>
      <c r="B79" s="36"/>
      <c r="C79" s="30" t="s">
        <v>31</v>
      </c>
      <c r="D79" s="37"/>
      <c r="E79" s="37"/>
      <c r="F79" s="28" t="str">
        <f>IF(E18="","",E18)</f>
        <v>Vyplň údaj</v>
      </c>
      <c r="G79" s="37"/>
      <c r="H79" s="37"/>
      <c r="I79" s="112" t="s">
        <v>38</v>
      </c>
      <c r="J79" s="33" t="str">
        <f>E24</f>
        <v xml:space="preserve"> </v>
      </c>
      <c r="K79" s="37"/>
      <c r="L79" s="110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10.35" customHeight="1">
      <c r="A80" s="35"/>
      <c r="B80" s="36"/>
      <c r="C80" s="37"/>
      <c r="D80" s="37"/>
      <c r="E80" s="37"/>
      <c r="F80" s="37"/>
      <c r="G80" s="37"/>
      <c r="H80" s="37"/>
      <c r="I80" s="109"/>
      <c r="J80" s="37"/>
      <c r="K80" s="37"/>
      <c r="L80" s="110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11" customFormat="1" ht="29.25" customHeight="1">
      <c r="A81" s="160"/>
      <c r="B81" s="161"/>
      <c r="C81" s="162" t="s">
        <v>123</v>
      </c>
      <c r="D81" s="163" t="s">
        <v>61</v>
      </c>
      <c r="E81" s="163" t="s">
        <v>57</v>
      </c>
      <c r="F81" s="163" t="s">
        <v>58</v>
      </c>
      <c r="G81" s="163" t="s">
        <v>124</v>
      </c>
      <c r="H81" s="163" t="s">
        <v>125</v>
      </c>
      <c r="I81" s="164" t="s">
        <v>126</v>
      </c>
      <c r="J81" s="163" t="s">
        <v>113</v>
      </c>
      <c r="K81" s="165" t="s">
        <v>127</v>
      </c>
      <c r="L81" s="166"/>
      <c r="M81" s="69" t="s">
        <v>19</v>
      </c>
      <c r="N81" s="70" t="s">
        <v>46</v>
      </c>
      <c r="O81" s="70" t="s">
        <v>128</v>
      </c>
      <c r="P81" s="70" t="s">
        <v>129</v>
      </c>
      <c r="Q81" s="70" t="s">
        <v>130</v>
      </c>
      <c r="R81" s="70" t="s">
        <v>131</v>
      </c>
      <c r="S81" s="70" t="s">
        <v>132</v>
      </c>
      <c r="T81" s="71" t="s">
        <v>133</v>
      </c>
      <c r="U81" s="160"/>
      <c r="V81" s="160"/>
      <c r="W81" s="160"/>
      <c r="X81" s="160"/>
      <c r="Y81" s="160"/>
      <c r="Z81" s="160"/>
      <c r="AA81" s="160"/>
      <c r="AB81" s="160"/>
      <c r="AC81" s="160"/>
      <c r="AD81" s="160"/>
      <c r="AE81" s="160"/>
    </row>
    <row r="82" spans="1:65" s="2" customFormat="1" ht="22.8" customHeight="1">
      <c r="A82" s="35"/>
      <c r="B82" s="36"/>
      <c r="C82" s="76" t="s">
        <v>134</v>
      </c>
      <c r="D82" s="37"/>
      <c r="E82" s="37"/>
      <c r="F82" s="37"/>
      <c r="G82" s="37"/>
      <c r="H82" s="37"/>
      <c r="I82" s="109"/>
      <c r="J82" s="167">
        <f>BK82</f>
        <v>0</v>
      </c>
      <c r="K82" s="37"/>
      <c r="L82" s="40"/>
      <c r="M82" s="72"/>
      <c r="N82" s="168"/>
      <c r="O82" s="73"/>
      <c r="P82" s="169">
        <f>P83+P109+P165</f>
        <v>0</v>
      </c>
      <c r="Q82" s="73"/>
      <c r="R82" s="169">
        <f>R83+R109+R165</f>
        <v>0.95114300000000029</v>
      </c>
      <c r="S82" s="73"/>
      <c r="T82" s="170">
        <f>T83+T109+T165</f>
        <v>1.5100000000000002</v>
      </c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T82" s="18" t="s">
        <v>75</v>
      </c>
      <c r="AU82" s="18" t="s">
        <v>114</v>
      </c>
      <c r="BK82" s="171">
        <f>BK83+BK109+BK165</f>
        <v>0</v>
      </c>
    </row>
    <row r="83" spans="1:65" s="12" customFormat="1" ht="25.95" customHeight="1">
      <c r="B83" s="172"/>
      <c r="C83" s="173"/>
      <c r="D83" s="174" t="s">
        <v>75</v>
      </c>
      <c r="E83" s="175" t="s">
        <v>215</v>
      </c>
      <c r="F83" s="175" t="s">
        <v>216</v>
      </c>
      <c r="G83" s="173"/>
      <c r="H83" s="173"/>
      <c r="I83" s="176"/>
      <c r="J83" s="177">
        <f>BK83</f>
        <v>0</v>
      </c>
      <c r="K83" s="173"/>
      <c r="L83" s="178"/>
      <c r="M83" s="179"/>
      <c r="N83" s="180"/>
      <c r="O83" s="180"/>
      <c r="P83" s="181">
        <f>SUM(P84:P108)</f>
        <v>0</v>
      </c>
      <c r="Q83" s="180"/>
      <c r="R83" s="181">
        <f>SUM(R84:R108)</f>
        <v>0</v>
      </c>
      <c r="S83" s="180"/>
      <c r="T83" s="182">
        <f>SUM(T84:T108)</f>
        <v>0</v>
      </c>
      <c r="AR83" s="183" t="s">
        <v>84</v>
      </c>
      <c r="AT83" s="184" t="s">
        <v>75</v>
      </c>
      <c r="AU83" s="184" t="s">
        <v>76</v>
      </c>
      <c r="AY83" s="183" t="s">
        <v>137</v>
      </c>
      <c r="BK83" s="185">
        <f>SUM(BK84:BK108)</f>
        <v>0</v>
      </c>
    </row>
    <row r="84" spans="1:65" s="2" customFormat="1" ht="21.75" customHeight="1">
      <c r="A84" s="35"/>
      <c r="B84" s="36"/>
      <c r="C84" s="186" t="s">
        <v>84</v>
      </c>
      <c r="D84" s="186" t="s">
        <v>138</v>
      </c>
      <c r="E84" s="187" t="s">
        <v>481</v>
      </c>
      <c r="F84" s="188" t="s">
        <v>482</v>
      </c>
      <c r="G84" s="189" t="s">
        <v>242</v>
      </c>
      <c r="H84" s="190">
        <v>0.25600000000000001</v>
      </c>
      <c r="I84" s="191"/>
      <c r="J84" s="192">
        <f>ROUND(I84*H84,2)</f>
        <v>0</v>
      </c>
      <c r="K84" s="188" t="s">
        <v>161</v>
      </c>
      <c r="L84" s="40"/>
      <c r="M84" s="193" t="s">
        <v>19</v>
      </c>
      <c r="N84" s="194" t="s">
        <v>47</v>
      </c>
      <c r="O84" s="65"/>
      <c r="P84" s="195">
        <f>O84*H84</f>
        <v>0</v>
      </c>
      <c r="Q84" s="195">
        <v>0</v>
      </c>
      <c r="R84" s="195">
        <f>Q84*H84</f>
        <v>0</v>
      </c>
      <c r="S84" s="195">
        <v>0</v>
      </c>
      <c r="T84" s="196">
        <f>S84*H84</f>
        <v>0</v>
      </c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R84" s="197" t="s">
        <v>142</v>
      </c>
      <c r="AT84" s="197" t="s">
        <v>138</v>
      </c>
      <c r="AU84" s="197" t="s">
        <v>84</v>
      </c>
      <c r="AY84" s="18" t="s">
        <v>137</v>
      </c>
      <c r="BE84" s="198">
        <f>IF(N84="základní",J84,0)</f>
        <v>0</v>
      </c>
      <c r="BF84" s="198">
        <f>IF(N84="snížená",J84,0)</f>
        <v>0</v>
      </c>
      <c r="BG84" s="198">
        <f>IF(N84="zákl. přenesená",J84,0)</f>
        <v>0</v>
      </c>
      <c r="BH84" s="198">
        <f>IF(N84="sníž. přenesená",J84,0)</f>
        <v>0</v>
      </c>
      <c r="BI84" s="198">
        <f>IF(N84="nulová",J84,0)</f>
        <v>0</v>
      </c>
      <c r="BJ84" s="18" t="s">
        <v>84</v>
      </c>
      <c r="BK84" s="198">
        <f>ROUND(I84*H84,2)</f>
        <v>0</v>
      </c>
      <c r="BL84" s="18" t="s">
        <v>142</v>
      </c>
      <c r="BM84" s="197" t="s">
        <v>86</v>
      </c>
    </row>
    <row r="85" spans="1:65" s="15" customFormat="1" ht="10.199999999999999">
      <c r="B85" s="234"/>
      <c r="C85" s="235"/>
      <c r="D85" s="213" t="s">
        <v>164</v>
      </c>
      <c r="E85" s="236" t="s">
        <v>19</v>
      </c>
      <c r="F85" s="237" t="s">
        <v>483</v>
      </c>
      <c r="G85" s="235"/>
      <c r="H85" s="236" t="s">
        <v>19</v>
      </c>
      <c r="I85" s="238"/>
      <c r="J85" s="235"/>
      <c r="K85" s="235"/>
      <c r="L85" s="239"/>
      <c r="M85" s="240"/>
      <c r="N85" s="241"/>
      <c r="O85" s="241"/>
      <c r="P85" s="241"/>
      <c r="Q85" s="241"/>
      <c r="R85" s="241"/>
      <c r="S85" s="241"/>
      <c r="T85" s="242"/>
      <c r="AT85" s="243" t="s">
        <v>164</v>
      </c>
      <c r="AU85" s="243" t="s">
        <v>84</v>
      </c>
      <c r="AV85" s="15" t="s">
        <v>84</v>
      </c>
      <c r="AW85" s="15" t="s">
        <v>37</v>
      </c>
      <c r="AX85" s="15" t="s">
        <v>76</v>
      </c>
      <c r="AY85" s="243" t="s">
        <v>137</v>
      </c>
    </row>
    <row r="86" spans="1:65" s="13" customFormat="1" ht="10.199999999999999">
      <c r="B86" s="211"/>
      <c r="C86" s="212"/>
      <c r="D86" s="213" t="s">
        <v>164</v>
      </c>
      <c r="E86" s="214" t="s">
        <v>19</v>
      </c>
      <c r="F86" s="215" t="s">
        <v>484</v>
      </c>
      <c r="G86" s="212"/>
      <c r="H86" s="216">
        <v>0.25600000000000001</v>
      </c>
      <c r="I86" s="217"/>
      <c r="J86" s="212"/>
      <c r="K86" s="212"/>
      <c r="L86" s="218"/>
      <c r="M86" s="219"/>
      <c r="N86" s="220"/>
      <c r="O86" s="220"/>
      <c r="P86" s="220"/>
      <c r="Q86" s="220"/>
      <c r="R86" s="220"/>
      <c r="S86" s="220"/>
      <c r="T86" s="221"/>
      <c r="AT86" s="222" t="s">
        <v>164</v>
      </c>
      <c r="AU86" s="222" t="s">
        <v>84</v>
      </c>
      <c r="AV86" s="13" t="s">
        <v>86</v>
      </c>
      <c r="AW86" s="13" t="s">
        <v>37</v>
      </c>
      <c r="AX86" s="13" t="s">
        <v>76</v>
      </c>
      <c r="AY86" s="222" t="s">
        <v>137</v>
      </c>
    </row>
    <row r="87" spans="1:65" s="15" customFormat="1" ht="10.199999999999999">
      <c r="B87" s="234"/>
      <c r="C87" s="235"/>
      <c r="D87" s="213" t="s">
        <v>164</v>
      </c>
      <c r="E87" s="236" t="s">
        <v>19</v>
      </c>
      <c r="F87" s="237" t="s">
        <v>485</v>
      </c>
      <c r="G87" s="235"/>
      <c r="H87" s="236" t="s">
        <v>19</v>
      </c>
      <c r="I87" s="238"/>
      <c r="J87" s="235"/>
      <c r="K87" s="235"/>
      <c r="L87" s="239"/>
      <c r="M87" s="240"/>
      <c r="N87" s="241"/>
      <c r="O87" s="241"/>
      <c r="P87" s="241"/>
      <c r="Q87" s="241"/>
      <c r="R87" s="241"/>
      <c r="S87" s="241"/>
      <c r="T87" s="242"/>
      <c r="AT87" s="243" t="s">
        <v>164</v>
      </c>
      <c r="AU87" s="243" t="s">
        <v>84</v>
      </c>
      <c r="AV87" s="15" t="s">
        <v>84</v>
      </c>
      <c r="AW87" s="15" t="s">
        <v>37</v>
      </c>
      <c r="AX87" s="15" t="s">
        <v>76</v>
      </c>
      <c r="AY87" s="243" t="s">
        <v>137</v>
      </c>
    </row>
    <row r="88" spans="1:65" s="14" customFormat="1" ht="10.199999999999999">
      <c r="B88" s="223"/>
      <c r="C88" s="224"/>
      <c r="D88" s="213" t="s">
        <v>164</v>
      </c>
      <c r="E88" s="225" t="s">
        <v>19</v>
      </c>
      <c r="F88" s="226" t="s">
        <v>166</v>
      </c>
      <c r="G88" s="224"/>
      <c r="H88" s="227">
        <v>0.25600000000000001</v>
      </c>
      <c r="I88" s="228"/>
      <c r="J88" s="224"/>
      <c r="K88" s="224"/>
      <c r="L88" s="229"/>
      <c r="M88" s="230"/>
      <c r="N88" s="231"/>
      <c r="O88" s="231"/>
      <c r="P88" s="231"/>
      <c r="Q88" s="231"/>
      <c r="R88" s="231"/>
      <c r="S88" s="231"/>
      <c r="T88" s="232"/>
      <c r="AT88" s="233" t="s">
        <v>164</v>
      </c>
      <c r="AU88" s="233" t="s">
        <v>84</v>
      </c>
      <c r="AV88" s="14" t="s">
        <v>142</v>
      </c>
      <c r="AW88" s="14" t="s">
        <v>37</v>
      </c>
      <c r="AX88" s="14" t="s">
        <v>84</v>
      </c>
      <c r="AY88" s="233" t="s">
        <v>137</v>
      </c>
    </row>
    <row r="89" spans="1:65" s="2" customFormat="1" ht="33" customHeight="1">
      <c r="A89" s="35"/>
      <c r="B89" s="36"/>
      <c r="C89" s="186" t="s">
        <v>86</v>
      </c>
      <c r="D89" s="186" t="s">
        <v>138</v>
      </c>
      <c r="E89" s="187" t="s">
        <v>486</v>
      </c>
      <c r="F89" s="188" t="s">
        <v>487</v>
      </c>
      <c r="G89" s="189" t="s">
        <v>242</v>
      </c>
      <c r="H89" s="190">
        <v>3.84</v>
      </c>
      <c r="I89" s="191"/>
      <c r="J89" s="192">
        <f>ROUND(I89*H89,2)</f>
        <v>0</v>
      </c>
      <c r="K89" s="188" t="s">
        <v>161</v>
      </c>
      <c r="L89" s="40"/>
      <c r="M89" s="193" t="s">
        <v>19</v>
      </c>
      <c r="N89" s="194" t="s">
        <v>47</v>
      </c>
      <c r="O89" s="65"/>
      <c r="P89" s="195">
        <f>O89*H89</f>
        <v>0</v>
      </c>
      <c r="Q89" s="195">
        <v>0</v>
      </c>
      <c r="R89" s="195">
        <f>Q89*H89</f>
        <v>0</v>
      </c>
      <c r="S89" s="195">
        <v>0</v>
      </c>
      <c r="T89" s="196">
        <f>S89*H89</f>
        <v>0</v>
      </c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R89" s="197" t="s">
        <v>142</v>
      </c>
      <c r="AT89" s="197" t="s">
        <v>138</v>
      </c>
      <c r="AU89" s="197" t="s">
        <v>84</v>
      </c>
      <c r="AY89" s="18" t="s">
        <v>137</v>
      </c>
      <c r="BE89" s="198">
        <f>IF(N89="základní",J89,0)</f>
        <v>0</v>
      </c>
      <c r="BF89" s="198">
        <f>IF(N89="snížená",J89,0)</f>
        <v>0</v>
      </c>
      <c r="BG89" s="198">
        <f>IF(N89="zákl. přenesená",J89,0)</f>
        <v>0</v>
      </c>
      <c r="BH89" s="198">
        <f>IF(N89="sníž. přenesená",J89,0)</f>
        <v>0</v>
      </c>
      <c r="BI89" s="198">
        <f>IF(N89="nulová",J89,0)</f>
        <v>0</v>
      </c>
      <c r="BJ89" s="18" t="s">
        <v>84</v>
      </c>
      <c r="BK89" s="198">
        <f>ROUND(I89*H89,2)</f>
        <v>0</v>
      </c>
      <c r="BL89" s="18" t="s">
        <v>142</v>
      </c>
      <c r="BM89" s="197" t="s">
        <v>142</v>
      </c>
    </row>
    <row r="90" spans="1:65" s="15" customFormat="1" ht="10.199999999999999">
      <c r="B90" s="234"/>
      <c r="C90" s="235"/>
      <c r="D90" s="213" t="s">
        <v>164</v>
      </c>
      <c r="E90" s="236" t="s">
        <v>19</v>
      </c>
      <c r="F90" s="237" t="s">
        <v>488</v>
      </c>
      <c r="G90" s="235"/>
      <c r="H90" s="236" t="s">
        <v>19</v>
      </c>
      <c r="I90" s="238"/>
      <c r="J90" s="235"/>
      <c r="K90" s="235"/>
      <c r="L90" s="239"/>
      <c r="M90" s="240"/>
      <c r="N90" s="241"/>
      <c r="O90" s="241"/>
      <c r="P90" s="241"/>
      <c r="Q90" s="241"/>
      <c r="R90" s="241"/>
      <c r="S90" s="241"/>
      <c r="T90" s="242"/>
      <c r="AT90" s="243" t="s">
        <v>164</v>
      </c>
      <c r="AU90" s="243" t="s">
        <v>84</v>
      </c>
      <c r="AV90" s="15" t="s">
        <v>84</v>
      </c>
      <c r="AW90" s="15" t="s">
        <v>37</v>
      </c>
      <c r="AX90" s="15" t="s">
        <v>76</v>
      </c>
      <c r="AY90" s="243" t="s">
        <v>137</v>
      </c>
    </row>
    <row r="91" spans="1:65" s="13" customFormat="1" ht="10.199999999999999">
      <c r="B91" s="211"/>
      <c r="C91" s="212"/>
      <c r="D91" s="213" t="s">
        <v>164</v>
      </c>
      <c r="E91" s="214" t="s">
        <v>19</v>
      </c>
      <c r="F91" s="215" t="s">
        <v>489</v>
      </c>
      <c r="G91" s="212"/>
      <c r="H91" s="216">
        <v>3.84</v>
      </c>
      <c r="I91" s="217"/>
      <c r="J91" s="212"/>
      <c r="K91" s="212"/>
      <c r="L91" s="218"/>
      <c r="M91" s="219"/>
      <c r="N91" s="220"/>
      <c r="O91" s="220"/>
      <c r="P91" s="220"/>
      <c r="Q91" s="220"/>
      <c r="R91" s="220"/>
      <c r="S91" s="220"/>
      <c r="T91" s="221"/>
      <c r="AT91" s="222" t="s">
        <v>164</v>
      </c>
      <c r="AU91" s="222" t="s">
        <v>84</v>
      </c>
      <c r="AV91" s="13" t="s">
        <v>86</v>
      </c>
      <c r="AW91" s="13" t="s">
        <v>37</v>
      </c>
      <c r="AX91" s="13" t="s">
        <v>76</v>
      </c>
      <c r="AY91" s="222" t="s">
        <v>137</v>
      </c>
    </row>
    <row r="92" spans="1:65" s="15" customFormat="1" ht="10.199999999999999">
      <c r="B92" s="234"/>
      <c r="C92" s="235"/>
      <c r="D92" s="213" t="s">
        <v>164</v>
      </c>
      <c r="E92" s="236" t="s">
        <v>19</v>
      </c>
      <c r="F92" s="237" t="s">
        <v>485</v>
      </c>
      <c r="G92" s="235"/>
      <c r="H92" s="236" t="s">
        <v>19</v>
      </c>
      <c r="I92" s="238"/>
      <c r="J92" s="235"/>
      <c r="K92" s="235"/>
      <c r="L92" s="239"/>
      <c r="M92" s="240"/>
      <c r="N92" s="241"/>
      <c r="O92" s="241"/>
      <c r="P92" s="241"/>
      <c r="Q92" s="241"/>
      <c r="R92" s="241"/>
      <c r="S92" s="241"/>
      <c r="T92" s="242"/>
      <c r="AT92" s="243" t="s">
        <v>164</v>
      </c>
      <c r="AU92" s="243" t="s">
        <v>84</v>
      </c>
      <c r="AV92" s="15" t="s">
        <v>84</v>
      </c>
      <c r="AW92" s="15" t="s">
        <v>37</v>
      </c>
      <c r="AX92" s="15" t="s">
        <v>76</v>
      </c>
      <c r="AY92" s="243" t="s">
        <v>137</v>
      </c>
    </row>
    <row r="93" spans="1:65" s="14" customFormat="1" ht="10.199999999999999">
      <c r="B93" s="223"/>
      <c r="C93" s="224"/>
      <c r="D93" s="213" t="s">
        <v>164</v>
      </c>
      <c r="E93" s="225" t="s">
        <v>19</v>
      </c>
      <c r="F93" s="226" t="s">
        <v>166</v>
      </c>
      <c r="G93" s="224"/>
      <c r="H93" s="227">
        <v>3.84</v>
      </c>
      <c r="I93" s="228"/>
      <c r="J93" s="224"/>
      <c r="K93" s="224"/>
      <c r="L93" s="229"/>
      <c r="M93" s="230"/>
      <c r="N93" s="231"/>
      <c r="O93" s="231"/>
      <c r="P93" s="231"/>
      <c r="Q93" s="231"/>
      <c r="R93" s="231"/>
      <c r="S93" s="231"/>
      <c r="T93" s="232"/>
      <c r="AT93" s="233" t="s">
        <v>164</v>
      </c>
      <c r="AU93" s="233" t="s">
        <v>84</v>
      </c>
      <c r="AV93" s="14" t="s">
        <v>142</v>
      </c>
      <c r="AW93" s="14" t="s">
        <v>37</v>
      </c>
      <c r="AX93" s="14" t="s">
        <v>84</v>
      </c>
      <c r="AY93" s="233" t="s">
        <v>137</v>
      </c>
    </row>
    <row r="94" spans="1:65" s="2" customFormat="1" ht="21.75" customHeight="1">
      <c r="A94" s="35"/>
      <c r="B94" s="36"/>
      <c r="C94" s="186" t="s">
        <v>148</v>
      </c>
      <c r="D94" s="186" t="s">
        <v>138</v>
      </c>
      <c r="E94" s="187" t="s">
        <v>490</v>
      </c>
      <c r="F94" s="188" t="s">
        <v>491</v>
      </c>
      <c r="G94" s="189" t="s">
        <v>242</v>
      </c>
      <c r="H94" s="190">
        <v>0.25600000000000001</v>
      </c>
      <c r="I94" s="191"/>
      <c r="J94" s="192">
        <f>ROUND(I94*H94,2)</f>
        <v>0</v>
      </c>
      <c r="K94" s="188" t="s">
        <v>161</v>
      </c>
      <c r="L94" s="40"/>
      <c r="M94" s="193" t="s">
        <v>19</v>
      </c>
      <c r="N94" s="194" t="s">
        <v>47</v>
      </c>
      <c r="O94" s="65"/>
      <c r="P94" s="195">
        <f>O94*H94</f>
        <v>0</v>
      </c>
      <c r="Q94" s="195">
        <v>0</v>
      </c>
      <c r="R94" s="195">
        <f>Q94*H94</f>
        <v>0</v>
      </c>
      <c r="S94" s="195">
        <v>0</v>
      </c>
      <c r="T94" s="196">
        <f>S94*H94</f>
        <v>0</v>
      </c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R94" s="197" t="s">
        <v>142</v>
      </c>
      <c r="AT94" s="197" t="s">
        <v>138</v>
      </c>
      <c r="AU94" s="197" t="s">
        <v>84</v>
      </c>
      <c r="AY94" s="18" t="s">
        <v>137</v>
      </c>
      <c r="BE94" s="198">
        <f>IF(N94="základní",J94,0)</f>
        <v>0</v>
      </c>
      <c r="BF94" s="198">
        <f>IF(N94="snížená",J94,0)</f>
        <v>0</v>
      </c>
      <c r="BG94" s="198">
        <f>IF(N94="zákl. přenesená",J94,0)</f>
        <v>0</v>
      </c>
      <c r="BH94" s="198">
        <f>IF(N94="sníž. přenesená",J94,0)</f>
        <v>0</v>
      </c>
      <c r="BI94" s="198">
        <f>IF(N94="nulová",J94,0)</f>
        <v>0</v>
      </c>
      <c r="BJ94" s="18" t="s">
        <v>84</v>
      </c>
      <c r="BK94" s="198">
        <f>ROUND(I94*H94,2)</f>
        <v>0</v>
      </c>
      <c r="BL94" s="18" t="s">
        <v>142</v>
      </c>
      <c r="BM94" s="197" t="s">
        <v>171</v>
      </c>
    </row>
    <row r="95" spans="1:65" s="15" customFormat="1" ht="10.199999999999999">
      <c r="B95" s="234"/>
      <c r="C95" s="235"/>
      <c r="D95" s="213" t="s">
        <v>164</v>
      </c>
      <c r="E95" s="236" t="s">
        <v>19</v>
      </c>
      <c r="F95" s="237" t="s">
        <v>483</v>
      </c>
      <c r="G95" s="235"/>
      <c r="H95" s="236" t="s">
        <v>19</v>
      </c>
      <c r="I95" s="238"/>
      <c r="J95" s="235"/>
      <c r="K95" s="235"/>
      <c r="L95" s="239"/>
      <c r="M95" s="240"/>
      <c r="N95" s="241"/>
      <c r="O95" s="241"/>
      <c r="P95" s="241"/>
      <c r="Q95" s="241"/>
      <c r="R95" s="241"/>
      <c r="S95" s="241"/>
      <c r="T95" s="242"/>
      <c r="AT95" s="243" t="s">
        <v>164</v>
      </c>
      <c r="AU95" s="243" t="s">
        <v>84</v>
      </c>
      <c r="AV95" s="15" t="s">
        <v>84</v>
      </c>
      <c r="AW95" s="15" t="s">
        <v>37</v>
      </c>
      <c r="AX95" s="15" t="s">
        <v>76</v>
      </c>
      <c r="AY95" s="243" t="s">
        <v>137</v>
      </c>
    </row>
    <row r="96" spans="1:65" s="13" customFormat="1" ht="10.199999999999999">
      <c r="B96" s="211"/>
      <c r="C96" s="212"/>
      <c r="D96" s="213" t="s">
        <v>164</v>
      </c>
      <c r="E96" s="214" t="s">
        <v>19</v>
      </c>
      <c r="F96" s="215" t="s">
        <v>492</v>
      </c>
      <c r="G96" s="212"/>
      <c r="H96" s="216">
        <v>0.25600000000000001</v>
      </c>
      <c r="I96" s="217"/>
      <c r="J96" s="212"/>
      <c r="K96" s="212"/>
      <c r="L96" s="218"/>
      <c r="M96" s="219"/>
      <c r="N96" s="220"/>
      <c r="O96" s="220"/>
      <c r="P96" s="220"/>
      <c r="Q96" s="220"/>
      <c r="R96" s="220"/>
      <c r="S96" s="220"/>
      <c r="T96" s="221"/>
      <c r="AT96" s="222" t="s">
        <v>164</v>
      </c>
      <c r="AU96" s="222" t="s">
        <v>84</v>
      </c>
      <c r="AV96" s="13" t="s">
        <v>86</v>
      </c>
      <c r="AW96" s="13" t="s">
        <v>37</v>
      </c>
      <c r="AX96" s="13" t="s">
        <v>76</v>
      </c>
      <c r="AY96" s="222" t="s">
        <v>137</v>
      </c>
    </row>
    <row r="97" spans="1:65" s="15" customFormat="1" ht="10.199999999999999">
      <c r="B97" s="234"/>
      <c r="C97" s="235"/>
      <c r="D97" s="213" t="s">
        <v>164</v>
      </c>
      <c r="E97" s="236" t="s">
        <v>19</v>
      </c>
      <c r="F97" s="237" t="s">
        <v>485</v>
      </c>
      <c r="G97" s="235"/>
      <c r="H97" s="236" t="s">
        <v>19</v>
      </c>
      <c r="I97" s="238"/>
      <c r="J97" s="235"/>
      <c r="K97" s="235"/>
      <c r="L97" s="239"/>
      <c r="M97" s="240"/>
      <c r="N97" s="241"/>
      <c r="O97" s="241"/>
      <c r="P97" s="241"/>
      <c r="Q97" s="241"/>
      <c r="R97" s="241"/>
      <c r="S97" s="241"/>
      <c r="T97" s="242"/>
      <c r="AT97" s="243" t="s">
        <v>164</v>
      </c>
      <c r="AU97" s="243" t="s">
        <v>84</v>
      </c>
      <c r="AV97" s="15" t="s">
        <v>84</v>
      </c>
      <c r="AW97" s="15" t="s">
        <v>37</v>
      </c>
      <c r="AX97" s="15" t="s">
        <v>76</v>
      </c>
      <c r="AY97" s="243" t="s">
        <v>137</v>
      </c>
    </row>
    <row r="98" spans="1:65" s="14" customFormat="1" ht="10.199999999999999">
      <c r="B98" s="223"/>
      <c r="C98" s="224"/>
      <c r="D98" s="213" t="s">
        <v>164</v>
      </c>
      <c r="E98" s="225" t="s">
        <v>19</v>
      </c>
      <c r="F98" s="226" t="s">
        <v>166</v>
      </c>
      <c r="G98" s="224"/>
      <c r="H98" s="227">
        <v>0.25600000000000001</v>
      </c>
      <c r="I98" s="228"/>
      <c r="J98" s="224"/>
      <c r="K98" s="224"/>
      <c r="L98" s="229"/>
      <c r="M98" s="230"/>
      <c r="N98" s="231"/>
      <c r="O98" s="231"/>
      <c r="P98" s="231"/>
      <c r="Q98" s="231"/>
      <c r="R98" s="231"/>
      <c r="S98" s="231"/>
      <c r="T98" s="232"/>
      <c r="AT98" s="233" t="s">
        <v>164</v>
      </c>
      <c r="AU98" s="233" t="s">
        <v>84</v>
      </c>
      <c r="AV98" s="14" t="s">
        <v>142</v>
      </c>
      <c r="AW98" s="14" t="s">
        <v>37</v>
      </c>
      <c r="AX98" s="14" t="s">
        <v>84</v>
      </c>
      <c r="AY98" s="233" t="s">
        <v>137</v>
      </c>
    </row>
    <row r="99" spans="1:65" s="2" customFormat="1" ht="16.5" customHeight="1">
      <c r="A99" s="35"/>
      <c r="B99" s="36"/>
      <c r="C99" s="186" t="s">
        <v>142</v>
      </c>
      <c r="D99" s="186" t="s">
        <v>138</v>
      </c>
      <c r="E99" s="187" t="s">
        <v>245</v>
      </c>
      <c r="F99" s="188" t="s">
        <v>246</v>
      </c>
      <c r="G99" s="189" t="s">
        <v>242</v>
      </c>
      <c r="H99" s="190">
        <v>0.25600000000000001</v>
      </c>
      <c r="I99" s="191"/>
      <c r="J99" s="192">
        <f>ROUND(I99*H99,2)</f>
        <v>0</v>
      </c>
      <c r="K99" s="188" t="s">
        <v>161</v>
      </c>
      <c r="L99" s="40"/>
      <c r="M99" s="193" t="s">
        <v>19</v>
      </c>
      <c r="N99" s="194" t="s">
        <v>47</v>
      </c>
      <c r="O99" s="65"/>
      <c r="P99" s="195">
        <f>O99*H99</f>
        <v>0</v>
      </c>
      <c r="Q99" s="195">
        <v>0</v>
      </c>
      <c r="R99" s="195">
        <f>Q99*H99</f>
        <v>0</v>
      </c>
      <c r="S99" s="195">
        <v>0</v>
      </c>
      <c r="T99" s="196">
        <f>S99*H99</f>
        <v>0</v>
      </c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R99" s="197" t="s">
        <v>142</v>
      </c>
      <c r="AT99" s="197" t="s">
        <v>138</v>
      </c>
      <c r="AU99" s="197" t="s">
        <v>84</v>
      </c>
      <c r="AY99" s="18" t="s">
        <v>137</v>
      </c>
      <c r="BE99" s="198">
        <f>IF(N99="základní",J99,0)</f>
        <v>0</v>
      </c>
      <c r="BF99" s="198">
        <f>IF(N99="snížená",J99,0)</f>
        <v>0</v>
      </c>
      <c r="BG99" s="198">
        <f>IF(N99="zákl. přenesená",J99,0)</f>
        <v>0</v>
      </c>
      <c r="BH99" s="198">
        <f>IF(N99="sníž. přenesená",J99,0)</f>
        <v>0</v>
      </c>
      <c r="BI99" s="198">
        <f>IF(N99="nulová",J99,0)</f>
        <v>0</v>
      </c>
      <c r="BJ99" s="18" t="s">
        <v>84</v>
      </c>
      <c r="BK99" s="198">
        <f>ROUND(I99*H99,2)</f>
        <v>0</v>
      </c>
      <c r="BL99" s="18" t="s">
        <v>142</v>
      </c>
      <c r="BM99" s="197" t="s">
        <v>146</v>
      </c>
    </row>
    <row r="100" spans="1:65" s="15" customFormat="1" ht="10.199999999999999">
      <c r="B100" s="234"/>
      <c r="C100" s="235"/>
      <c r="D100" s="213" t="s">
        <v>164</v>
      </c>
      <c r="E100" s="236" t="s">
        <v>19</v>
      </c>
      <c r="F100" s="237" t="s">
        <v>483</v>
      </c>
      <c r="G100" s="235"/>
      <c r="H100" s="236" t="s">
        <v>19</v>
      </c>
      <c r="I100" s="238"/>
      <c r="J100" s="235"/>
      <c r="K100" s="235"/>
      <c r="L100" s="239"/>
      <c r="M100" s="240"/>
      <c r="N100" s="241"/>
      <c r="O100" s="241"/>
      <c r="P100" s="241"/>
      <c r="Q100" s="241"/>
      <c r="R100" s="241"/>
      <c r="S100" s="241"/>
      <c r="T100" s="242"/>
      <c r="AT100" s="243" t="s">
        <v>164</v>
      </c>
      <c r="AU100" s="243" t="s">
        <v>84</v>
      </c>
      <c r="AV100" s="15" t="s">
        <v>84</v>
      </c>
      <c r="AW100" s="15" t="s">
        <v>37</v>
      </c>
      <c r="AX100" s="15" t="s">
        <v>76</v>
      </c>
      <c r="AY100" s="243" t="s">
        <v>137</v>
      </c>
    </row>
    <row r="101" spans="1:65" s="13" customFormat="1" ht="10.199999999999999">
      <c r="B101" s="211"/>
      <c r="C101" s="212"/>
      <c r="D101" s="213" t="s">
        <v>164</v>
      </c>
      <c r="E101" s="214" t="s">
        <v>19</v>
      </c>
      <c r="F101" s="215" t="s">
        <v>492</v>
      </c>
      <c r="G101" s="212"/>
      <c r="H101" s="216">
        <v>0.25600000000000001</v>
      </c>
      <c r="I101" s="217"/>
      <c r="J101" s="212"/>
      <c r="K101" s="212"/>
      <c r="L101" s="218"/>
      <c r="M101" s="219"/>
      <c r="N101" s="220"/>
      <c r="O101" s="220"/>
      <c r="P101" s="220"/>
      <c r="Q101" s="220"/>
      <c r="R101" s="220"/>
      <c r="S101" s="220"/>
      <c r="T101" s="221"/>
      <c r="AT101" s="222" t="s">
        <v>164</v>
      </c>
      <c r="AU101" s="222" t="s">
        <v>84</v>
      </c>
      <c r="AV101" s="13" t="s">
        <v>86</v>
      </c>
      <c r="AW101" s="13" t="s">
        <v>37</v>
      </c>
      <c r="AX101" s="13" t="s">
        <v>76</v>
      </c>
      <c r="AY101" s="222" t="s">
        <v>137</v>
      </c>
    </row>
    <row r="102" spans="1:65" s="15" customFormat="1" ht="10.199999999999999">
      <c r="B102" s="234"/>
      <c r="C102" s="235"/>
      <c r="D102" s="213" t="s">
        <v>164</v>
      </c>
      <c r="E102" s="236" t="s">
        <v>19</v>
      </c>
      <c r="F102" s="237" t="s">
        <v>485</v>
      </c>
      <c r="G102" s="235"/>
      <c r="H102" s="236" t="s">
        <v>19</v>
      </c>
      <c r="I102" s="238"/>
      <c r="J102" s="235"/>
      <c r="K102" s="235"/>
      <c r="L102" s="239"/>
      <c r="M102" s="240"/>
      <c r="N102" s="241"/>
      <c r="O102" s="241"/>
      <c r="P102" s="241"/>
      <c r="Q102" s="241"/>
      <c r="R102" s="241"/>
      <c r="S102" s="241"/>
      <c r="T102" s="242"/>
      <c r="AT102" s="243" t="s">
        <v>164</v>
      </c>
      <c r="AU102" s="243" t="s">
        <v>84</v>
      </c>
      <c r="AV102" s="15" t="s">
        <v>84</v>
      </c>
      <c r="AW102" s="15" t="s">
        <v>37</v>
      </c>
      <c r="AX102" s="15" t="s">
        <v>76</v>
      </c>
      <c r="AY102" s="243" t="s">
        <v>137</v>
      </c>
    </row>
    <row r="103" spans="1:65" s="14" customFormat="1" ht="10.199999999999999">
      <c r="B103" s="223"/>
      <c r="C103" s="224"/>
      <c r="D103" s="213" t="s">
        <v>164</v>
      </c>
      <c r="E103" s="225" t="s">
        <v>19</v>
      </c>
      <c r="F103" s="226" t="s">
        <v>166</v>
      </c>
      <c r="G103" s="224"/>
      <c r="H103" s="227">
        <v>0.25600000000000001</v>
      </c>
      <c r="I103" s="228"/>
      <c r="J103" s="224"/>
      <c r="K103" s="224"/>
      <c r="L103" s="229"/>
      <c r="M103" s="230"/>
      <c r="N103" s="231"/>
      <c r="O103" s="231"/>
      <c r="P103" s="231"/>
      <c r="Q103" s="231"/>
      <c r="R103" s="231"/>
      <c r="S103" s="231"/>
      <c r="T103" s="232"/>
      <c r="AT103" s="233" t="s">
        <v>164</v>
      </c>
      <c r="AU103" s="233" t="s">
        <v>84</v>
      </c>
      <c r="AV103" s="14" t="s">
        <v>142</v>
      </c>
      <c r="AW103" s="14" t="s">
        <v>37</v>
      </c>
      <c r="AX103" s="14" t="s">
        <v>84</v>
      </c>
      <c r="AY103" s="233" t="s">
        <v>137</v>
      </c>
    </row>
    <row r="104" spans="1:65" s="2" customFormat="1" ht="21.75" customHeight="1">
      <c r="A104" s="35"/>
      <c r="B104" s="36"/>
      <c r="C104" s="186" t="s">
        <v>155</v>
      </c>
      <c r="D104" s="186" t="s">
        <v>138</v>
      </c>
      <c r="E104" s="187" t="s">
        <v>250</v>
      </c>
      <c r="F104" s="188" t="s">
        <v>251</v>
      </c>
      <c r="G104" s="189" t="s">
        <v>252</v>
      </c>
      <c r="H104" s="190">
        <v>0.46100000000000002</v>
      </c>
      <c r="I104" s="191"/>
      <c r="J104" s="192">
        <f>ROUND(I104*H104,2)</f>
        <v>0</v>
      </c>
      <c r="K104" s="188" t="s">
        <v>161</v>
      </c>
      <c r="L104" s="40"/>
      <c r="M104" s="193" t="s">
        <v>19</v>
      </c>
      <c r="N104" s="194" t="s">
        <v>47</v>
      </c>
      <c r="O104" s="65"/>
      <c r="P104" s="195">
        <f>O104*H104</f>
        <v>0</v>
      </c>
      <c r="Q104" s="195">
        <v>0</v>
      </c>
      <c r="R104" s="195">
        <f>Q104*H104</f>
        <v>0</v>
      </c>
      <c r="S104" s="195">
        <v>0</v>
      </c>
      <c r="T104" s="196">
        <f>S104*H104</f>
        <v>0</v>
      </c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R104" s="197" t="s">
        <v>142</v>
      </c>
      <c r="AT104" s="197" t="s">
        <v>138</v>
      </c>
      <c r="AU104" s="197" t="s">
        <v>84</v>
      </c>
      <c r="AY104" s="18" t="s">
        <v>137</v>
      </c>
      <c r="BE104" s="198">
        <f>IF(N104="základní",J104,0)</f>
        <v>0</v>
      </c>
      <c r="BF104" s="198">
        <f>IF(N104="snížená",J104,0)</f>
        <v>0</v>
      </c>
      <c r="BG104" s="198">
        <f>IF(N104="zákl. přenesená",J104,0)</f>
        <v>0</v>
      </c>
      <c r="BH104" s="198">
        <f>IF(N104="sníž. přenesená",J104,0)</f>
        <v>0</v>
      </c>
      <c r="BI104" s="198">
        <f>IF(N104="nulová",J104,0)</f>
        <v>0</v>
      </c>
      <c r="BJ104" s="18" t="s">
        <v>84</v>
      </c>
      <c r="BK104" s="198">
        <f>ROUND(I104*H104,2)</f>
        <v>0</v>
      </c>
      <c r="BL104" s="18" t="s">
        <v>142</v>
      </c>
      <c r="BM104" s="197" t="s">
        <v>194</v>
      </c>
    </row>
    <row r="105" spans="1:65" s="15" customFormat="1" ht="10.199999999999999">
      <c r="B105" s="234"/>
      <c r="C105" s="235"/>
      <c r="D105" s="213" t="s">
        <v>164</v>
      </c>
      <c r="E105" s="236" t="s">
        <v>19</v>
      </c>
      <c r="F105" s="237" t="s">
        <v>493</v>
      </c>
      <c r="G105" s="235"/>
      <c r="H105" s="236" t="s">
        <v>19</v>
      </c>
      <c r="I105" s="238"/>
      <c r="J105" s="235"/>
      <c r="K105" s="235"/>
      <c r="L105" s="239"/>
      <c r="M105" s="240"/>
      <c r="N105" s="241"/>
      <c r="O105" s="241"/>
      <c r="P105" s="241"/>
      <c r="Q105" s="241"/>
      <c r="R105" s="241"/>
      <c r="S105" s="241"/>
      <c r="T105" s="242"/>
      <c r="AT105" s="243" t="s">
        <v>164</v>
      </c>
      <c r="AU105" s="243" t="s">
        <v>84</v>
      </c>
      <c r="AV105" s="15" t="s">
        <v>84</v>
      </c>
      <c r="AW105" s="15" t="s">
        <v>37</v>
      </c>
      <c r="AX105" s="15" t="s">
        <v>76</v>
      </c>
      <c r="AY105" s="243" t="s">
        <v>137</v>
      </c>
    </row>
    <row r="106" spans="1:65" s="13" customFormat="1" ht="10.199999999999999">
      <c r="B106" s="211"/>
      <c r="C106" s="212"/>
      <c r="D106" s="213" t="s">
        <v>164</v>
      </c>
      <c r="E106" s="214" t="s">
        <v>19</v>
      </c>
      <c r="F106" s="215" t="s">
        <v>494</v>
      </c>
      <c r="G106" s="212"/>
      <c r="H106" s="216">
        <v>0.46100000000000002</v>
      </c>
      <c r="I106" s="217"/>
      <c r="J106" s="212"/>
      <c r="K106" s="212"/>
      <c r="L106" s="218"/>
      <c r="M106" s="219"/>
      <c r="N106" s="220"/>
      <c r="O106" s="220"/>
      <c r="P106" s="220"/>
      <c r="Q106" s="220"/>
      <c r="R106" s="220"/>
      <c r="S106" s="220"/>
      <c r="T106" s="221"/>
      <c r="AT106" s="222" t="s">
        <v>164</v>
      </c>
      <c r="AU106" s="222" t="s">
        <v>84</v>
      </c>
      <c r="AV106" s="13" t="s">
        <v>86</v>
      </c>
      <c r="AW106" s="13" t="s">
        <v>37</v>
      </c>
      <c r="AX106" s="13" t="s">
        <v>76</v>
      </c>
      <c r="AY106" s="222" t="s">
        <v>137</v>
      </c>
    </row>
    <row r="107" spans="1:65" s="15" customFormat="1" ht="10.199999999999999">
      <c r="B107" s="234"/>
      <c r="C107" s="235"/>
      <c r="D107" s="213" t="s">
        <v>164</v>
      </c>
      <c r="E107" s="236" t="s">
        <v>19</v>
      </c>
      <c r="F107" s="237" t="s">
        <v>485</v>
      </c>
      <c r="G107" s="235"/>
      <c r="H107" s="236" t="s">
        <v>19</v>
      </c>
      <c r="I107" s="238"/>
      <c r="J107" s="235"/>
      <c r="K107" s="235"/>
      <c r="L107" s="239"/>
      <c r="M107" s="240"/>
      <c r="N107" s="241"/>
      <c r="O107" s="241"/>
      <c r="P107" s="241"/>
      <c r="Q107" s="241"/>
      <c r="R107" s="241"/>
      <c r="S107" s="241"/>
      <c r="T107" s="242"/>
      <c r="AT107" s="243" t="s">
        <v>164</v>
      </c>
      <c r="AU107" s="243" t="s">
        <v>84</v>
      </c>
      <c r="AV107" s="15" t="s">
        <v>84</v>
      </c>
      <c r="AW107" s="15" t="s">
        <v>37</v>
      </c>
      <c r="AX107" s="15" t="s">
        <v>76</v>
      </c>
      <c r="AY107" s="243" t="s">
        <v>137</v>
      </c>
    </row>
    <row r="108" spans="1:65" s="14" customFormat="1" ht="10.199999999999999">
      <c r="B108" s="223"/>
      <c r="C108" s="224"/>
      <c r="D108" s="213" t="s">
        <v>164</v>
      </c>
      <c r="E108" s="225" t="s">
        <v>19</v>
      </c>
      <c r="F108" s="226" t="s">
        <v>166</v>
      </c>
      <c r="G108" s="224"/>
      <c r="H108" s="227">
        <v>0.46100000000000002</v>
      </c>
      <c r="I108" s="228"/>
      <c r="J108" s="224"/>
      <c r="K108" s="224"/>
      <c r="L108" s="229"/>
      <c r="M108" s="230"/>
      <c r="N108" s="231"/>
      <c r="O108" s="231"/>
      <c r="P108" s="231"/>
      <c r="Q108" s="231"/>
      <c r="R108" s="231"/>
      <c r="S108" s="231"/>
      <c r="T108" s="232"/>
      <c r="AT108" s="233" t="s">
        <v>164</v>
      </c>
      <c r="AU108" s="233" t="s">
        <v>84</v>
      </c>
      <c r="AV108" s="14" t="s">
        <v>142</v>
      </c>
      <c r="AW108" s="14" t="s">
        <v>37</v>
      </c>
      <c r="AX108" s="14" t="s">
        <v>84</v>
      </c>
      <c r="AY108" s="233" t="s">
        <v>137</v>
      </c>
    </row>
    <row r="109" spans="1:65" s="12" customFormat="1" ht="25.95" customHeight="1">
      <c r="B109" s="172"/>
      <c r="C109" s="173"/>
      <c r="D109" s="174" t="s">
        <v>75</v>
      </c>
      <c r="E109" s="175" t="s">
        <v>359</v>
      </c>
      <c r="F109" s="175" t="s">
        <v>360</v>
      </c>
      <c r="G109" s="173"/>
      <c r="H109" s="173"/>
      <c r="I109" s="176"/>
      <c r="J109" s="177">
        <f>BK109</f>
        <v>0</v>
      </c>
      <c r="K109" s="173"/>
      <c r="L109" s="178"/>
      <c r="M109" s="179"/>
      <c r="N109" s="180"/>
      <c r="O109" s="180"/>
      <c r="P109" s="181">
        <f>SUM(P110:P164)</f>
        <v>0</v>
      </c>
      <c r="Q109" s="180"/>
      <c r="R109" s="181">
        <f>SUM(R110:R164)</f>
        <v>0.95114300000000029</v>
      </c>
      <c r="S109" s="180"/>
      <c r="T109" s="182">
        <f>SUM(T110:T164)</f>
        <v>1.5100000000000002</v>
      </c>
      <c r="AR109" s="183" t="s">
        <v>84</v>
      </c>
      <c r="AT109" s="184" t="s">
        <v>75</v>
      </c>
      <c r="AU109" s="184" t="s">
        <v>76</v>
      </c>
      <c r="AY109" s="183" t="s">
        <v>137</v>
      </c>
      <c r="BK109" s="185">
        <f>SUM(BK110:BK164)</f>
        <v>0</v>
      </c>
    </row>
    <row r="110" spans="1:65" s="2" customFormat="1" ht="21.75" customHeight="1">
      <c r="A110" s="35"/>
      <c r="B110" s="36"/>
      <c r="C110" s="186" t="s">
        <v>171</v>
      </c>
      <c r="D110" s="186" t="s">
        <v>138</v>
      </c>
      <c r="E110" s="187" t="s">
        <v>495</v>
      </c>
      <c r="F110" s="188" t="s">
        <v>496</v>
      </c>
      <c r="G110" s="189" t="s">
        <v>237</v>
      </c>
      <c r="H110" s="190">
        <v>4</v>
      </c>
      <c r="I110" s="191"/>
      <c r="J110" s="192">
        <f>ROUND(I110*H110,2)</f>
        <v>0</v>
      </c>
      <c r="K110" s="188" t="s">
        <v>161</v>
      </c>
      <c r="L110" s="40"/>
      <c r="M110" s="193" t="s">
        <v>19</v>
      </c>
      <c r="N110" s="194" t="s">
        <v>47</v>
      </c>
      <c r="O110" s="65"/>
      <c r="P110" s="195">
        <f>O110*H110</f>
        <v>0</v>
      </c>
      <c r="Q110" s="195">
        <v>0</v>
      </c>
      <c r="R110" s="195">
        <f>Q110*H110</f>
        <v>0</v>
      </c>
      <c r="S110" s="195">
        <v>0.26300000000000001</v>
      </c>
      <c r="T110" s="196">
        <f>S110*H110</f>
        <v>1.052</v>
      </c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R110" s="197" t="s">
        <v>142</v>
      </c>
      <c r="AT110" s="197" t="s">
        <v>138</v>
      </c>
      <c r="AU110" s="197" t="s">
        <v>84</v>
      </c>
      <c r="AY110" s="18" t="s">
        <v>137</v>
      </c>
      <c r="BE110" s="198">
        <f>IF(N110="základní",J110,0)</f>
        <v>0</v>
      </c>
      <c r="BF110" s="198">
        <f>IF(N110="snížená",J110,0)</f>
        <v>0</v>
      </c>
      <c r="BG110" s="198">
        <f>IF(N110="zákl. přenesená",J110,0)</f>
        <v>0</v>
      </c>
      <c r="BH110" s="198">
        <f>IF(N110="sníž. přenesená",J110,0)</f>
        <v>0</v>
      </c>
      <c r="BI110" s="198">
        <f>IF(N110="nulová",J110,0)</f>
        <v>0</v>
      </c>
      <c r="BJ110" s="18" t="s">
        <v>84</v>
      </c>
      <c r="BK110" s="198">
        <f>ROUND(I110*H110,2)</f>
        <v>0</v>
      </c>
      <c r="BL110" s="18" t="s">
        <v>142</v>
      </c>
      <c r="BM110" s="197" t="s">
        <v>205</v>
      </c>
    </row>
    <row r="111" spans="1:65" s="15" customFormat="1" ht="10.199999999999999">
      <c r="B111" s="234"/>
      <c r="C111" s="235"/>
      <c r="D111" s="213" t="s">
        <v>164</v>
      </c>
      <c r="E111" s="236" t="s">
        <v>19</v>
      </c>
      <c r="F111" s="237" t="s">
        <v>497</v>
      </c>
      <c r="G111" s="235"/>
      <c r="H111" s="236" t="s">
        <v>19</v>
      </c>
      <c r="I111" s="238"/>
      <c r="J111" s="235"/>
      <c r="K111" s="235"/>
      <c r="L111" s="239"/>
      <c r="M111" s="240"/>
      <c r="N111" s="241"/>
      <c r="O111" s="241"/>
      <c r="P111" s="241"/>
      <c r="Q111" s="241"/>
      <c r="R111" s="241"/>
      <c r="S111" s="241"/>
      <c r="T111" s="242"/>
      <c r="AT111" s="243" t="s">
        <v>164</v>
      </c>
      <c r="AU111" s="243" t="s">
        <v>84</v>
      </c>
      <c r="AV111" s="15" t="s">
        <v>84</v>
      </c>
      <c r="AW111" s="15" t="s">
        <v>37</v>
      </c>
      <c r="AX111" s="15" t="s">
        <v>76</v>
      </c>
      <c r="AY111" s="243" t="s">
        <v>137</v>
      </c>
    </row>
    <row r="112" spans="1:65" s="13" customFormat="1" ht="10.199999999999999">
      <c r="B112" s="211"/>
      <c r="C112" s="212"/>
      <c r="D112" s="213" t="s">
        <v>164</v>
      </c>
      <c r="E112" s="214" t="s">
        <v>19</v>
      </c>
      <c r="F112" s="215" t="s">
        <v>498</v>
      </c>
      <c r="G112" s="212"/>
      <c r="H112" s="216">
        <v>4</v>
      </c>
      <c r="I112" s="217"/>
      <c r="J112" s="212"/>
      <c r="K112" s="212"/>
      <c r="L112" s="218"/>
      <c r="M112" s="219"/>
      <c r="N112" s="220"/>
      <c r="O112" s="220"/>
      <c r="P112" s="220"/>
      <c r="Q112" s="220"/>
      <c r="R112" s="220"/>
      <c r="S112" s="220"/>
      <c r="T112" s="221"/>
      <c r="AT112" s="222" t="s">
        <v>164</v>
      </c>
      <c r="AU112" s="222" t="s">
        <v>84</v>
      </c>
      <c r="AV112" s="13" t="s">
        <v>86</v>
      </c>
      <c r="AW112" s="13" t="s">
        <v>37</v>
      </c>
      <c r="AX112" s="13" t="s">
        <v>76</v>
      </c>
      <c r="AY112" s="222" t="s">
        <v>137</v>
      </c>
    </row>
    <row r="113" spans="1:65" s="15" customFormat="1" ht="10.199999999999999">
      <c r="B113" s="234"/>
      <c r="C113" s="235"/>
      <c r="D113" s="213" t="s">
        <v>164</v>
      </c>
      <c r="E113" s="236" t="s">
        <v>19</v>
      </c>
      <c r="F113" s="237" t="s">
        <v>379</v>
      </c>
      <c r="G113" s="235"/>
      <c r="H113" s="236" t="s">
        <v>19</v>
      </c>
      <c r="I113" s="238"/>
      <c r="J113" s="235"/>
      <c r="K113" s="235"/>
      <c r="L113" s="239"/>
      <c r="M113" s="240"/>
      <c r="N113" s="241"/>
      <c r="O113" s="241"/>
      <c r="P113" s="241"/>
      <c r="Q113" s="241"/>
      <c r="R113" s="241"/>
      <c r="S113" s="241"/>
      <c r="T113" s="242"/>
      <c r="AT113" s="243" t="s">
        <v>164</v>
      </c>
      <c r="AU113" s="243" t="s">
        <v>84</v>
      </c>
      <c r="AV113" s="15" t="s">
        <v>84</v>
      </c>
      <c r="AW113" s="15" t="s">
        <v>37</v>
      </c>
      <c r="AX113" s="15" t="s">
        <v>76</v>
      </c>
      <c r="AY113" s="243" t="s">
        <v>137</v>
      </c>
    </row>
    <row r="114" spans="1:65" s="14" customFormat="1" ht="10.199999999999999">
      <c r="B114" s="223"/>
      <c r="C114" s="224"/>
      <c r="D114" s="213" t="s">
        <v>164</v>
      </c>
      <c r="E114" s="225" t="s">
        <v>19</v>
      </c>
      <c r="F114" s="226" t="s">
        <v>166</v>
      </c>
      <c r="G114" s="224"/>
      <c r="H114" s="227">
        <v>4</v>
      </c>
      <c r="I114" s="228"/>
      <c r="J114" s="224"/>
      <c r="K114" s="224"/>
      <c r="L114" s="229"/>
      <c r="M114" s="230"/>
      <c r="N114" s="231"/>
      <c r="O114" s="231"/>
      <c r="P114" s="231"/>
      <c r="Q114" s="231"/>
      <c r="R114" s="231"/>
      <c r="S114" s="231"/>
      <c r="T114" s="232"/>
      <c r="AT114" s="233" t="s">
        <v>164</v>
      </c>
      <c r="AU114" s="233" t="s">
        <v>84</v>
      </c>
      <c r="AV114" s="14" t="s">
        <v>142</v>
      </c>
      <c r="AW114" s="14" t="s">
        <v>37</v>
      </c>
      <c r="AX114" s="14" t="s">
        <v>84</v>
      </c>
      <c r="AY114" s="233" t="s">
        <v>137</v>
      </c>
    </row>
    <row r="115" spans="1:65" s="2" customFormat="1" ht="16.5" customHeight="1">
      <c r="A115" s="35"/>
      <c r="B115" s="36"/>
      <c r="C115" s="186" t="s">
        <v>176</v>
      </c>
      <c r="D115" s="186" t="s">
        <v>138</v>
      </c>
      <c r="E115" s="187" t="s">
        <v>361</v>
      </c>
      <c r="F115" s="188" t="s">
        <v>362</v>
      </c>
      <c r="G115" s="189" t="s">
        <v>151</v>
      </c>
      <c r="H115" s="190">
        <v>12</v>
      </c>
      <c r="I115" s="191"/>
      <c r="J115" s="192">
        <f t="shared" ref="J115:J132" si="0">ROUND(I115*H115,2)</f>
        <v>0</v>
      </c>
      <c r="K115" s="188" t="s">
        <v>161</v>
      </c>
      <c r="L115" s="40"/>
      <c r="M115" s="193" t="s">
        <v>19</v>
      </c>
      <c r="N115" s="194" t="s">
        <v>47</v>
      </c>
      <c r="O115" s="65"/>
      <c r="P115" s="195">
        <f t="shared" ref="P115:P132" si="1">O115*H115</f>
        <v>0</v>
      </c>
      <c r="Q115" s="195">
        <v>6.9999999999999999E-4</v>
      </c>
      <c r="R115" s="195">
        <f t="shared" ref="R115:R132" si="2">Q115*H115</f>
        <v>8.3999999999999995E-3</v>
      </c>
      <c r="S115" s="195">
        <v>0</v>
      </c>
      <c r="T115" s="196">
        <f t="shared" ref="T115:T132" si="3">S115*H115</f>
        <v>0</v>
      </c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R115" s="197" t="s">
        <v>142</v>
      </c>
      <c r="AT115" s="197" t="s">
        <v>138</v>
      </c>
      <c r="AU115" s="197" t="s">
        <v>84</v>
      </c>
      <c r="AY115" s="18" t="s">
        <v>137</v>
      </c>
      <c r="BE115" s="198">
        <f t="shared" ref="BE115:BE132" si="4">IF(N115="základní",J115,0)</f>
        <v>0</v>
      </c>
      <c r="BF115" s="198">
        <f t="shared" ref="BF115:BF132" si="5">IF(N115="snížená",J115,0)</f>
        <v>0</v>
      </c>
      <c r="BG115" s="198">
        <f t="shared" ref="BG115:BG132" si="6">IF(N115="zákl. přenesená",J115,0)</f>
        <v>0</v>
      </c>
      <c r="BH115" s="198">
        <f t="shared" ref="BH115:BH132" si="7">IF(N115="sníž. přenesená",J115,0)</f>
        <v>0</v>
      </c>
      <c r="BI115" s="198">
        <f t="shared" ref="BI115:BI132" si="8">IF(N115="nulová",J115,0)</f>
        <v>0</v>
      </c>
      <c r="BJ115" s="18" t="s">
        <v>84</v>
      </c>
      <c r="BK115" s="198">
        <f t="shared" ref="BK115:BK132" si="9">ROUND(I115*H115,2)</f>
        <v>0</v>
      </c>
      <c r="BL115" s="18" t="s">
        <v>142</v>
      </c>
      <c r="BM115" s="197" t="s">
        <v>238</v>
      </c>
    </row>
    <row r="116" spans="1:65" s="2" customFormat="1" ht="16.5" customHeight="1">
      <c r="A116" s="35"/>
      <c r="B116" s="36"/>
      <c r="C116" s="199" t="s">
        <v>146</v>
      </c>
      <c r="D116" s="199" t="s">
        <v>143</v>
      </c>
      <c r="E116" s="200" t="s">
        <v>499</v>
      </c>
      <c r="F116" s="201" t="s">
        <v>500</v>
      </c>
      <c r="G116" s="202" t="s">
        <v>151</v>
      </c>
      <c r="H116" s="203">
        <v>12</v>
      </c>
      <c r="I116" s="204"/>
      <c r="J116" s="205">
        <f t="shared" si="0"/>
        <v>0</v>
      </c>
      <c r="K116" s="201" t="s">
        <v>19</v>
      </c>
      <c r="L116" s="206"/>
      <c r="M116" s="207" t="s">
        <v>19</v>
      </c>
      <c r="N116" s="208" t="s">
        <v>47</v>
      </c>
      <c r="O116" s="65"/>
      <c r="P116" s="195">
        <f t="shared" si="1"/>
        <v>0</v>
      </c>
      <c r="Q116" s="195">
        <v>0</v>
      </c>
      <c r="R116" s="195">
        <f t="shared" si="2"/>
        <v>0</v>
      </c>
      <c r="S116" s="195">
        <v>0</v>
      </c>
      <c r="T116" s="196">
        <f t="shared" si="3"/>
        <v>0</v>
      </c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R116" s="197" t="s">
        <v>146</v>
      </c>
      <c r="AT116" s="197" t="s">
        <v>143</v>
      </c>
      <c r="AU116" s="197" t="s">
        <v>84</v>
      </c>
      <c r="AY116" s="18" t="s">
        <v>137</v>
      </c>
      <c r="BE116" s="198">
        <f t="shared" si="4"/>
        <v>0</v>
      </c>
      <c r="BF116" s="198">
        <f t="shared" si="5"/>
        <v>0</v>
      </c>
      <c r="BG116" s="198">
        <f t="shared" si="6"/>
        <v>0</v>
      </c>
      <c r="BH116" s="198">
        <f t="shared" si="7"/>
        <v>0</v>
      </c>
      <c r="BI116" s="198">
        <f t="shared" si="8"/>
        <v>0</v>
      </c>
      <c r="BJ116" s="18" t="s">
        <v>84</v>
      </c>
      <c r="BK116" s="198">
        <f t="shared" si="9"/>
        <v>0</v>
      </c>
      <c r="BL116" s="18" t="s">
        <v>142</v>
      </c>
      <c r="BM116" s="197" t="s">
        <v>147</v>
      </c>
    </row>
    <row r="117" spans="1:65" s="2" customFormat="1" ht="16.5" customHeight="1">
      <c r="A117" s="35"/>
      <c r="B117" s="36"/>
      <c r="C117" s="186" t="s">
        <v>186</v>
      </c>
      <c r="D117" s="186" t="s">
        <v>138</v>
      </c>
      <c r="E117" s="187" t="s">
        <v>368</v>
      </c>
      <c r="F117" s="188" t="s">
        <v>369</v>
      </c>
      <c r="G117" s="189" t="s">
        <v>151</v>
      </c>
      <c r="H117" s="190">
        <v>4</v>
      </c>
      <c r="I117" s="191"/>
      <c r="J117" s="192">
        <f t="shared" si="0"/>
        <v>0</v>
      </c>
      <c r="K117" s="188" t="s">
        <v>161</v>
      </c>
      <c r="L117" s="40"/>
      <c r="M117" s="193" t="s">
        <v>19</v>
      </c>
      <c r="N117" s="194" t="s">
        <v>47</v>
      </c>
      <c r="O117" s="65"/>
      <c r="P117" s="195">
        <f t="shared" si="1"/>
        <v>0</v>
      </c>
      <c r="Q117" s="195">
        <v>0.11241</v>
      </c>
      <c r="R117" s="195">
        <f t="shared" si="2"/>
        <v>0.44963999999999998</v>
      </c>
      <c r="S117" s="195">
        <v>0</v>
      </c>
      <c r="T117" s="196">
        <f t="shared" si="3"/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R117" s="197" t="s">
        <v>142</v>
      </c>
      <c r="AT117" s="197" t="s">
        <v>138</v>
      </c>
      <c r="AU117" s="197" t="s">
        <v>84</v>
      </c>
      <c r="AY117" s="18" t="s">
        <v>137</v>
      </c>
      <c r="BE117" s="198">
        <f t="shared" si="4"/>
        <v>0</v>
      </c>
      <c r="BF117" s="198">
        <f t="shared" si="5"/>
        <v>0</v>
      </c>
      <c r="BG117" s="198">
        <f t="shared" si="6"/>
        <v>0</v>
      </c>
      <c r="BH117" s="198">
        <f t="shared" si="7"/>
        <v>0</v>
      </c>
      <c r="BI117" s="198">
        <f t="shared" si="8"/>
        <v>0</v>
      </c>
      <c r="BJ117" s="18" t="s">
        <v>84</v>
      </c>
      <c r="BK117" s="198">
        <f t="shared" si="9"/>
        <v>0</v>
      </c>
      <c r="BL117" s="18" t="s">
        <v>142</v>
      </c>
      <c r="BM117" s="197" t="s">
        <v>152</v>
      </c>
    </row>
    <row r="118" spans="1:65" s="2" customFormat="1" ht="16.5" customHeight="1">
      <c r="A118" s="35"/>
      <c r="B118" s="36"/>
      <c r="C118" s="199" t="s">
        <v>194</v>
      </c>
      <c r="D118" s="199" t="s">
        <v>143</v>
      </c>
      <c r="E118" s="200" t="s">
        <v>372</v>
      </c>
      <c r="F118" s="201" t="s">
        <v>373</v>
      </c>
      <c r="G118" s="202" t="s">
        <v>151</v>
      </c>
      <c r="H118" s="203">
        <v>4</v>
      </c>
      <c r="I118" s="204"/>
      <c r="J118" s="205">
        <f t="shared" si="0"/>
        <v>0</v>
      </c>
      <c r="K118" s="201" t="s">
        <v>161</v>
      </c>
      <c r="L118" s="206"/>
      <c r="M118" s="207" t="s">
        <v>19</v>
      </c>
      <c r="N118" s="208" t="s">
        <v>47</v>
      </c>
      <c r="O118" s="65"/>
      <c r="P118" s="195">
        <f t="shared" si="1"/>
        <v>0</v>
      </c>
      <c r="Q118" s="195">
        <v>6.1000000000000004E-3</v>
      </c>
      <c r="R118" s="195">
        <f t="shared" si="2"/>
        <v>2.4400000000000002E-2</v>
      </c>
      <c r="S118" s="195">
        <v>0</v>
      </c>
      <c r="T118" s="196">
        <f t="shared" si="3"/>
        <v>0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R118" s="197" t="s">
        <v>146</v>
      </c>
      <c r="AT118" s="197" t="s">
        <v>143</v>
      </c>
      <c r="AU118" s="197" t="s">
        <v>84</v>
      </c>
      <c r="AY118" s="18" t="s">
        <v>137</v>
      </c>
      <c r="BE118" s="198">
        <f t="shared" si="4"/>
        <v>0</v>
      </c>
      <c r="BF118" s="198">
        <f t="shared" si="5"/>
        <v>0</v>
      </c>
      <c r="BG118" s="198">
        <f t="shared" si="6"/>
        <v>0</v>
      </c>
      <c r="BH118" s="198">
        <f t="shared" si="7"/>
        <v>0</v>
      </c>
      <c r="BI118" s="198">
        <f t="shared" si="8"/>
        <v>0</v>
      </c>
      <c r="BJ118" s="18" t="s">
        <v>84</v>
      </c>
      <c r="BK118" s="198">
        <f t="shared" si="9"/>
        <v>0</v>
      </c>
      <c r="BL118" s="18" t="s">
        <v>142</v>
      </c>
      <c r="BM118" s="197" t="s">
        <v>247</v>
      </c>
    </row>
    <row r="119" spans="1:65" s="2" customFormat="1" ht="16.5" customHeight="1">
      <c r="A119" s="35"/>
      <c r="B119" s="36"/>
      <c r="C119" s="186" t="s">
        <v>200</v>
      </c>
      <c r="D119" s="186" t="s">
        <v>138</v>
      </c>
      <c r="E119" s="187" t="s">
        <v>501</v>
      </c>
      <c r="F119" s="188" t="s">
        <v>502</v>
      </c>
      <c r="G119" s="189" t="s">
        <v>237</v>
      </c>
      <c r="H119" s="190">
        <v>261.2</v>
      </c>
      <c r="I119" s="191"/>
      <c r="J119" s="192">
        <f t="shared" si="0"/>
        <v>0</v>
      </c>
      <c r="K119" s="188" t="s">
        <v>161</v>
      </c>
      <c r="L119" s="40"/>
      <c r="M119" s="193" t="s">
        <v>19</v>
      </c>
      <c r="N119" s="194" t="s">
        <v>47</v>
      </c>
      <c r="O119" s="65"/>
      <c r="P119" s="195">
        <f t="shared" si="1"/>
        <v>0</v>
      </c>
      <c r="Q119" s="195">
        <v>1.1E-4</v>
      </c>
      <c r="R119" s="195">
        <f t="shared" si="2"/>
        <v>2.8732000000000001E-2</v>
      </c>
      <c r="S119" s="195">
        <v>0</v>
      </c>
      <c r="T119" s="196">
        <f t="shared" si="3"/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197" t="s">
        <v>142</v>
      </c>
      <c r="AT119" s="197" t="s">
        <v>138</v>
      </c>
      <c r="AU119" s="197" t="s">
        <v>84</v>
      </c>
      <c r="AY119" s="18" t="s">
        <v>137</v>
      </c>
      <c r="BE119" s="198">
        <f t="shared" si="4"/>
        <v>0</v>
      </c>
      <c r="BF119" s="198">
        <f t="shared" si="5"/>
        <v>0</v>
      </c>
      <c r="BG119" s="198">
        <f t="shared" si="6"/>
        <v>0</v>
      </c>
      <c r="BH119" s="198">
        <f t="shared" si="7"/>
        <v>0</v>
      </c>
      <c r="BI119" s="198">
        <f t="shared" si="8"/>
        <v>0</v>
      </c>
      <c r="BJ119" s="18" t="s">
        <v>84</v>
      </c>
      <c r="BK119" s="198">
        <f t="shared" si="9"/>
        <v>0</v>
      </c>
      <c r="BL119" s="18" t="s">
        <v>142</v>
      </c>
      <c r="BM119" s="197" t="s">
        <v>253</v>
      </c>
    </row>
    <row r="120" spans="1:65" s="2" customFormat="1" ht="16.5" customHeight="1">
      <c r="A120" s="35"/>
      <c r="B120" s="36"/>
      <c r="C120" s="186" t="s">
        <v>205</v>
      </c>
      <c r="D120" s="186" t="s">
        <v>138</v>
      </c>
      <c r="E120" s="187" t="s">
        <v>503</v>
      </c>
      <c r="F120" s="188" t="s">
        <v>504</v>
      </c>
      <c r="G120" s="189" t="s">
        <v>237</v>
      </c>
      <c r="H120" s="190">
        <v>46.3</v>
      </c>
      <c r="I120" s="191"/>
      <c r="J120" s="192">
        <f t="shared" si="0"/>
        <v>0</v>
      </c>
      <c r="K120" s="188" t="s">
        <v>161</v>
      </c>
      <c r="L120" s="40"/>
      <c r="M120" s="193" t="s">
        <v>19</v>
      </c>
      <c r="N120" s="194" t="s">
        <v>47</v>
      </c>
      <c r="O120" s="65"/>
      <c r="P120" s="195">
        <f t="shared" si="1"/>
        <v>0</v>
      </c>
      <c r="Q120" s="195">
        <v>1.1E-4</v>
      </c>
      <c r="R120" s="195">
        <f t="shared" si="2"/>
        <v>5.0929999999999994E-3</v>
      </c>
      <c r="S120" s="195">
        <v>0</v>
      </c>
      <c r="T120" s="196">
        <f t="shared" si="3"/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197" t="s">
        <v>142</v>
      </c>
      <c r="AT120" s="197" t="s">
        <v>138</v>
      </c>
      <c r="AU120" s="197" t="s">
        <v>84</v>
      </c>
      <c r="AY120" s="18" t="s">
        <v>137</v>
      </c>
      <c r="BE120" s="198">
        <f t="shared" si="4"/>
        <v>0</v>
      </c>
      <c r="BF120" s="198">
        <f t="shared" si="5"/>
        <v>0</v>
      </c>
      <c r="BG120" s="198">
        <f t="shared" si="6"/>
        <v>0</v>
      </c>
      <c r="BH120" s="198">
        <f t="shared" si="7"/>
        <v>0</v>
      </c>
      <c r="BI120" s="198">
        <f t="shared" si="8"/>
        <v>0</v>
      </c>
      <c r="BJ120" s="18" t="s">
        <v>84</v>
      </c>
      <c r="BK120" s="198">
        <f t="shared" si="9"/>
        <v>0</v>
      </c>
      <c r="BL120" s="18" t="s">
        <v>142</v>
      </c>
      <c r="BM120" s="197" t="s">
        <v>258</v>
      </c>
    </row>
    <row r="121" spans="1:65" s="2" customFormat="1" ht="16.5" customHeight="1">
      <c r="A121" s="35"/>
      <c r="B121" s="36"/>
      <c r="C121" s="186" t="s">
        <v>259</v>
      </c>
      <c r="D121" s="186" t="s">
        <v>138</v>
      </c>
      <c r="E121" s="187" t="s">
        <v>505</v>
      </c>
      <c r="F121" s="188" t="s">
        <v>506</v>
      </c>
      <c r="G121" s="189" t="s">
        <v>237</v>
      </c>
      <c r="H121" s="190">
        <v>15</v>
      </c>
      <c r="I121" s="191"/>
      <c r="J121" s="192">
        <f t="shared" si="0"/>
        <v>0</v>
      </c>
      <c r="K121" s="188" t="s">
        <v>161</v>
      </c>
      <c r="L121" s="40"/>
      <c r="M121" s="193" t="s">
        <v>19</v>
      </c>
      <c r="N121" s="194" t="s">
        <v>47</v>
      </c>
      <c r="O121" s="65"/>
      <c r="P121" s="195">
        <f t="shared" si="1"/>
        <v>0</v>
      </c>
      <c r="Q121" s="195">
        <v>4.0000000000000003E-5</v>
      </c>
      <c r="R121" s="195">
        <f t="shared" si="2"/>
        <v>6.0000000000000006E-4</v>
      </c>
      <c r="S121" s="195">
        <v>0</v>
      </c>
      <c r="T121" s="196">
        <f t="shared" si="3"/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197" t="s">
        <v>142</v>
      </c>
      <c r="AT121" s="197" t="s">
        <v>138</v>
      </c>
      <c r="AU121" s="197" t="s">
        <v>84</v>
      </c>
      <c r="AY121" s="18" t="s">
        <v>137</v>
      </c>
      <c r="BE121" s="198">
        <f t="shared" si="4"/>
        <v>0</v>
      </c>
      <c r="BF121" s="198">
        <f t="shared" si="5"/>
        <v>0</v>
      </c>
      <c r="BG121" s="198">
        <f t="shared" si="6"/>
        <v>0</v>
      </c>
      <c r="BH121" s="198">
        <f t="shared" si="7"/>
        <v>0</v>
      </c>
      <c r="BI121" s="198">
        <f t="shared" si="8"/>
        <v>0</v>
      </c>
      <c r="BJ121" s="18" t="s">
        <v>84</v>
      </c>
      <c r="BK121" s="198">
        <f t="shared" si="9"/>
        <v>0</v>
      </c>
      <c r="BL121" s="18" t="s">
        <v>142</v>
      </c>
      <c r="BM121" s="197" t="s">
        <v>262</v>
      </c>
    </row>
    <row r="122" spans="1:65" s="2" customFormat="1" ht="16.5" customHeight="1">
      <c r="A122" s="35"/>
      <c r="B122" s="36"/>
      <c r="C122" s="186" t="s">
        <v>238</v>
      </c>
      <c r="D122" s="186" t="s">
        <v>138</v>
      </c>
      <c r="E122" s="187" t="s">
        <v>507</v>
      </c>
      <c r="F122" s="188" t="s">
        <v>508</v>
      </c>
      <c r="G122" s="189" t="s">
        <v>237</v>
      </c>
      <c r="H122" s="190">
        <v>261.2</v>
      </c>
      <c r="I122" s="191"/>
      <c r="J122" s="192">
        <f t="shared" si="0"/>
        <v>0</v>
      </c>
      <c r="K122" s="188" t="s">
        <v>161</v>
      </c>
      <c r="L122" s="40"/>
      <c r="M122" s="193" t="s">
        <v>19</v>
      </c>
      <c r="N122" s="194" t="s">
        <v>47</v>
      </c>
      <c r="O122" s="65"/>
      <c r="P122" s="195">
        <f t="shared" si="1"/>
        <v>0</v>
      </c>
      <c r="Q122" s="195">
        <v>3.3E-4</v>
      </c>
      <c r="R122" s="195">
        <f t="shared" si="2"/>
        <v>8.6195999999999995E-2</v>
      </c>
      <c r="S122" s="195">
        <v>0</v>
      </c>
      <c r="T122" s="196">
        <f t="shared" si="3"/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197" t="s">
        <v>142</v>
      </c>
      <c r="AT122" s="197" t="s">
        <v>138</v>
      </c>
      <c r="AU122" s="197" t="s">
        <v>84</v>
      </c>
      <c r="AY122" s="18" t="s">
        <v>137</v>
      </c>
      <c r="BE122" s="198">
        <f t="shared" si="4"/>
        <v>0</v>
      </c>
      <c r="BF122" s="198">
        <f t="shared" si="5"/>
        <v>0</v>
      </c>
      <c r="BG122" s="198">
        <f t="shared" si="6"/>
        <v>0</v>
      </c>
      <c r="BH122" s="198">
        <f t="shared" si="7"/>
        <v>0</v>
      </c>
      <c r="BI122" s="198">
        <f t="shared" si="8"/>
        <v>0</v>
      </c>
      <c r="BJ122" s="18" t="s">
        <v>84</v>
      </c>
      <c r="BK122" s="198">
        <f t="shared" si="9"/>
        <v>0</v>
      </c>
      <c r="BL122" s="18" t="s">
        <v>142</v>
      </c>
      <c r="BM122" s="197" t="s">
        <v>267</v>
      </c>
    </row>
    <row r="123" spans="1:65" s="2" customFormat="1" ht="16.5" customHeight="1">
      <c r="A123" s="35"/>
      <c r="B123" s="36"/>
      <c r="C123" s="186" t="s">
        <v>8</v>
      </c>
      <c r="D123" s="186" t="s">
        <v>138</v>
      </c>
      <c r="E123" s="187" t="s">
        <v>509</v>
      </c>
      <c r="F123" s="188" t="s">
        <v>510</v>
      </c>
      <c r="G123" s="189" t="s">
        <v>237</v>
      </c>
      <c r="H123" s="190">
        <v>46.3</v>
      </c>
      <c r="I123" s="191"/>
      <c r="J123" s="192">
        <f t="shared" si="0"/>
        <v>0</v>
      </c>
      <c r="K123" s="188" t="s">
        <v>161</v>
      </c>
      <c r="L123" s="40"/>
      <c r="M123" s="193" t="s">
        <v>19</v>
      </c>
      <c r="N123" s="194" t="s">
        <v>47</v>
      </c>
      <c r="O123" s="65"/>
      <c r="P123" s="195">
        <f t="shared" si="1"/>
        <v>0</v>
      </c>
      <c r="Q123" s="195">
        <v>3.3E-4</v>
      </c>
      <c r="R123" s="195">
        <f t="shared" si="2"/>
        <v>1.5278999999999999E-2</v>
      </c>
      <c r="S123" s="195">
        <v>0</v>
      </c>
      <c r="T123" s="196">
        <f t="shared" si="3"/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197" t="s">
        <v>142</v>
      </c>
      <c r="AT123" s="197" t="s">
        <v>138</v>
      </c>
      <c r="AU123" s="197" t="s">
        <v>84</v>
      </c>
      <c r="AY123" s="18" t="s">
        <v>137</v>
      </c>
      <c r="BE123" s="198">
        <f t="shared" si="4"/>
        <v>0</v>
      </c>
      <c r="BF123" s="198">
        <f t="shared" si="5"/>
        <v>0</v>
      </c>
      <c r="BG123" s="198">
        <f t="shared" si="6"/>
        <v>0</v>
      </c>
      <c r="BH123" s="198">
        <f t="shared" si="7"/>
        <v>0</v>
      </c>
      <c r="BI123" s="198">
        <f t="shared" si="8"/>
        <v>0</v>
      </c>
      <c r="BJ123" s="18" t="s">
        <v>84</v>
      </c>
      <c r="BK123" s="198">
        <f t="shared" si="9"/>
        <v>0</v>
      </c>
      <c r="BL123" s="18" t="s">
        <v>142</v>
      </c>
      <c r="BM123" s="197" t="s">
        <v>248</v>
      </c>
    </row>
    <row r="124" spans="1:65" s="2" customFormat="1" ht="16.5" customHeight="1">
      <c r="A124" s="35"/>
      <c r="B124" s="36"/>
      <c r="C124" s="186" t="s">
        <v>147</v>
      </c>
      <c r="D124" s="186" t="s">
        <v>138</v>
      </c>
      <c r="E124" s="187" t="s">
        <v>511</v>
      </c>
      <c r="F124" s="188" t="s">
        <v>512</v>
      </c>
      <c r="G124" s="189" t="s">
        <v>237</v>
      </c>
      <c r="H124" s="190">
        <v>15</v>
      </c>
      <c r="I124" s="191"/>
      <c r="J124" s="192">
        <f t="shared" si="0"/>
        <v>0</v>
      </c>
      <c r="K124" s="188" t="s">
        <v>161</v>
      </c>
      <c r="L124" s="40"/>
      <c r="M124" s="193" t="s">
        <v>19</v>
      </c>
      <c r="N124" s="194" t="s">
        <v>47</v>
      </c>
      <c r="O124" s="65"/>
      <c r="P124" s="195">
        <f t="shared" si="1"/>
        <v>0</v>
      </c>
      <c r="Q124" s="195">
        <v>1.1E-4</v>
      </c>
      <c r="R124" s="195">
        <f t="shared" si="2"/>
        <v>1.65E-3</v>
      </c>
      <c r="S124" s="195">
        <v>0</v>
      </c>
      <c r="T124" s="196">
        <f t="shared" si="3"/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197" t="s">
        <v>142</v>
      </c>
      <c r="AT124" s="197" t="s">
        <v>138</v>
      </c>
      <c r="AU124" s="197" t="s">
        <v>84</v>
      </c>
      <c r="AY124" s="18" t="s">
        <v>137</v>
      </c>
      <c r="BE124" s="198">
        <f t="shared" si="4"/>
        <v>0</v>
      </c>
      <c r="BF124" s="198">
        <f t="shared" si="5"/>
        <v>0</v>
      </c>
      <c r="BG124" s="198">
        <f t="shared" si="6"/>
        <v>0</v>
      </c>
      <c r="BH124" s="198">
        <f t="shared" si="7"/>
        <v>0</v>
      </c>
      <c r="BI124" s="198">
        <f t="shared" si="8"/>
        <v>0</v>
      </c>
      <c r="BJ124" s="18" t="s">
        <v>84</v>
      </c>
      <c r="BK124" s="198">
        <f t="shared" si="9"/>
        <v>0</v>
      </c>
      <c r="BL124" s="18" t="s">
        <v>142</v>
      </c>
      <c r="BM124" s="197" t="s">
        <v>277</v>
      </c>
    </row>
    <row r="125" spans="1:65" s="2" customFormat="1" ht="16.5" customHeight="1">
      <c r="A125" s="35"/>
      <c r="B125" s="36"/>
      <c r="C125" s="186" t="s">
        <v>282</v>
      </c>
      <c r="D125" s="186" t="s">
        <v>138</v>
      </c>
      <c r="E125" s="187" t="s">
        <v>513</v>
      </c>
      <c r="F125" s="188" t="s">
        <v>514</v>
      </c>
      <c r="G125" s="189" t="s">
        <v>237</v>
      </c>
      <c r="H125" s="190">
        <v>69.099999999999994</v>
      </c>
      <c r="I125" s="191"/>
      <c r="J125" s="192">
        <f t="shared" si="0"/>
        <v>0</v>
      </c>
      <c r="K125" s="188" t="s">
        <v>161</v>
      </c>
      <c r="L125" s="40"/>
      <c r="M125" s="193" t="s">
        <v>19</v>
      </c>
      <c r="N125" s="194" t="s">
        <v>47</v>
      </c>
      <c r="O125" s="65"/>
      <c r="P125" s="195">
        <f t="shared" si="1"/>
        <v>0</v>
      </c>
      <c r="Q125" s="195">
        <v>2.1000000000000001E-4</v>
      </c>
      <c r="R125" s="195">
        <f t="shared" si="2"/>
        <v>1.4511E-2</v>
      </c>
      <c r="S125" s="195">
        <v>0</v>
      </c>
      <c r="T125" s="196">
        <f t="shared" si="3"/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197" t="s">
        <v>142</v>
      </c>
      <c r="AT125" s="197" t="s">
        <v>138</v>
      </c>
      <c r="AU125" s="197" t="s">
        <v>84</v>
      </c>
      <c r="AY125" s="18" t="s">
        <v>137</v>
      </c>
      <c r="BE125" s="198">
        <f t="shared" si="4"/>
        <v>0</v>
      </c>
      <c r="BF125" s="198">
        <f t="shared" si="5"/>
        <v>0</v>
      </c>
      <c r="BG125" s="198">
        <f t="shared" si="6"/>
        <v>0</v>
      </c>
      <c r="BH125" s="198">
        <f t="shared" si="7"/>
        <v>0</v>
      </c>
      <c r="BI125" s="198">
        <f t="shared" si="8"/>
        <v>0</v>
      </c>
      <c r="BJ125" s="18" t="s">
        <v>84</v>
      </c>
      <c r="BK125" s="198">
        <f t="shared" si="9"/>
        <v>0</v>
      </c>
      <c r="BL125" s="18" t="s">
        <v>142</v>
      </c>
      <c r="BM125" s="197" t="s">
        <v>285</v>
      </c>
    </row>
    <row r="126" spans="1:65" s="2" customFormat="1" ht="16.5" customHeight="1">
      <c r="A126" s="35"/>
      <c r="B126" s="36"/>
      <c r="C126" s="186" t="s">
        <v>152</v>
      </c>
      <c r="D126" s="186" t="s">
        <v>138</v>
      </c>
      <c r="E126" s="187" t="s">
        <v>515</v>
      </c>
      <c r="F126" s="188" t="s">
        <v>516</v>
      </c>
      <c r="G126" s="189" t="s">
        <v>237</v>
      </c>
      <c r="H126" s="190">
        <v>127.5</v>
      </c>
      <c r="I126" s="191"/>
      <c r="J126" s="192">
        <f t="shared" si="0"/>
        <v>0</v>
      </c>
      <c r="K126" s="188" t="s">
        <v>161</v>
      </c>
      <c r="L126" s="40"/>
      <c r="M126" s="193" t="s">
        <v>19</v>
      </c>
      <c r="N126" s="194" t="s">
        <v>47</v>
      </c>
      <c r="O126" s="65"/>
      <c r="P126" s="195">
        <f t="shared" si="1"/>
        <v>0</v>
      </c>
      <c r="Q126" s="195">
        <v>1.1E-4</v>
      </c>
      <c r="R126" s="195">
        <f t="shared" si="2"/>
        <v>1.4025000000000001E-2</v>
      </c>
      <c r="S126" s="195">
        <v>0</v>
      </c>
      <c r="T126" s="196">
        <f t="shared" si="3"/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197" t="s">
        <v>142</v>
      </c>
      <c r="AT126" s="197" t="s">
        <v>138</v>
      </c>
      <c r="AU126" s="197" t="s">
        <v>84</v>
      </c>
      <c r="AY126" s="18" t="s">
        <v>137</v>
      </c>
      <c r="BE126" s="198">
        <f t="shared" si="4"/>
        <v>0</v>
      </c>
      <c r="BF126" s="198">
        <f t="shared" si="5"/>
        <v>0</v>
      </c>
      <c r="BG126" s="198">
        <f t="shared" si="6"/>
        <v>0</v>
      </c>
      <c r="BH126" s="198">
        <f t="shared" si="7"/>
        <v>0</v>
      </c>
      <c r="BI126" s="198">
        <f t="shared" si="8"/>
        <v>0</v>
      </c>
      <c r="BJ126" s="18" t="s">
        <v>84</v>
      </c>
      <c r="BK126" s="198">
        <f t="shared" si="9"/>
        <v>0</v>
      </c>
      <c r="BL126" s="18" t="s">
        <v>142</v>
      </c>
      <c r="BM126" s="197" t="s">
        <v>288</v>
      </c>
    </row>
    <row r="127" spans="1:65" s="2" customFormat="1" ht="16.5" customHeight="1">
      <c r="A127" s="35"/>
      <c r="B127" s="36"/>
      <c r="C127" s="186" t="s">
        <v>291</v>
      </c>
      <c r="D127" s="186" t="s">
        <v>138</v>
      </c>
      <c r="E127" s="187" t="s">
        <v>517</v>
      </c>
      <c r="F127" s="188" t="s">
        <v>518</v>
      </c>
      <c r="G127" s="189" t="s">
        <v>219</v>
      </c>
      <c r="H127" s="190">
        <v>60.5</v>
      </c>
      <c r="I127" s="191"/>
      <c r="J127" s="192">
        <f t="shared" si="0"/>
        <v>0</v>
      </c>
      <c r="K127" s="188" t="s">
        <v>161</v>
      </c>
      <c r="L127" s="40"/>
      <c r="M127" s="193" t="s">
        <v>19</v>
      </c>
      <c r="N127" s="194" t="s">
        <v>47</v>
      </c>
      <c r="O127" s="65"/>
      <c r="P127" s="195">
        <f t="shared" si="1"/>
        <v>0</v>
      </c>
      <c r="Q127" s="195">
        <v>8.4999999999999995E-4</v>
      </c>
      <c r="R127" s="195">
        <f t="shared" si="2"/>
        <v>5.1424999999999998E-2</v>
      </c>
      <c r="S127" s="195">
        <v>0</v>
      </c>
      <c r="T127" s="196">
        <f t="shared" si="3"/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197" t="s">
        <v>142</v>
      </c>
      <c r="AT127" s="197" t="s">
        <v>138</v>
      </c>
      <c r="AU127" s="197" t="s">
        <v>84</v>
      </c>
      <c r="AY127" s="18" t="s">
        <v>137</v>
      </c>
      <c r="BE127" s="198">
        <f t="shared" si="4"/>
        <v>0</v>
      </c>
      <c r="BF127" s="198">
        <f t="shared" si="5"/>
        <v>0</v>
      </c>
      <c r="BG127" s="198">
        <f t="shared" si="6"/>
        <v>0</v>
      </c>
      <c r="BH127" s="198">
        <f t="shared" si="7"/>
        <v>0</v>
      </c>
      <c r="BI127" s="198">
        <f t="shared" si="8"/>
        <v>0</v>
      </c>
      <c r="BJ127" s="18" t="s">
        <v>84</v>
      </c>
      <c r="BK127" s="198">
        <f t="shared" si="9"/>
        <v>0</v>
      </c>
      <c r="BL127" s="18" t="s">
        <v>142</v>
      </c>
      <c r="BM127" s="197" t="s">
        <v>294</v>
      </c>
    </row>
    <row r="128" spans="1:65" s="2" customFormat="1" ht="16.5" customHeight="1">
      <c r="A128" s="35"/>
      <c r="B128" s="36"/>
      <c r="C128" s="186" t="s">
        <v>247</v>
      </c>
      <c r="D128" s="186" t="s">
        <v>138</v>
      </c>
      <c r="E128" s="187" t="s">
        <v>519</v>
      </c>
      <c r="F128" s="188" t="s">
        <v>520</v>
      </c>
      <c r="G128" s="189" t="s">
        <v>237</v>
      </c>
      <c r="H128" s="190">
        <v>69.099999999999994</v>
      </c>
      <c r="I128" s="191"/>
      <c r="J128" s="192">
        <f t="shared" si="0"/>
        <v>0</v>
      </c>
      <c r="K128" s="188" t="s">
        <v>161</v>
      </c>
      <c r="L128" s="40"/>
      <c r="M128" s="193" t="s">
        <v>19</v>
      </c>
      <c r="N128" s="194" t="s">
        <v>47</v>
      </c>
      <c r="O128" s="65"/>
      <c r="P128" s="195">
        <f t="shared" si="1"/>
        <v>0</v>
      </c>
      <c r="Q128" s="195">
        <v>6.4999999999999997E-4</v>
      </c>
      <c r="R128" s="195">
        <f t="shared" si="2"/>
        <v>4.4914999999999997E-2</v>
      </c>
      <c r="S128" s="195">
        <v>0</v>
      </c>
      <c r="T128" s="196">
        <f t="shared" si="3"/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197" t="s">
        <v>142</v>
      </c>
      <c r="AT128" s="197" t="s">
        <v>138</v>
      </c>
      <c r="AU128" s="197" t="s">
        <v>84</v>
      </c>
      <c r="AY128" s="18" t="s">
        <v>137</v>
      </c>
      <c r="BE128" s="198">
        <f t="shared" si="4"/>
        <v>0</v>
      </c>
      <c r="BF128" s="198">
        <f t="shared" si="5"/>
        <v>0</v>
      </c>
      <c r="BG128" s="198">
        <f t="shared" si="6"/>
        <v>0</v>
      </c>
      <c r="BH128" s="198">
        <f t="shared" si="7"/>
        <v>0</v>
      </c>
      <c r="BI128" s="198">
        <f t="shared" si="8"/>
        <v>0</v>
      </c>
      <c r="BJ128" s="18" t="s">
        <v>84</v>
      </c>
      <c r="BK128" s="198">
        <f t="shared" si="9"/>
        <v>0</v>
      </c>
      <c r="BL128" s="18" t="s">
        <v>142</v>
      </c>
      <c r="BM128" s="197" t="s">
        <v>300</v>
      </c>
    </row>
    <row r="129" spans="1:65" s="2" customFormat="1" ht="16.5" customHeight="1">
      <c r="A129" s="35"/>
      <c r="B129" s="36"/>
      <c r="C129" s="186" t="s">
        <v>7</v>
      </c>
      <c r="D129" s="186" t="s">
        <v>138</v>
      </c>
      <c r="E129" s="187" t="s">
        <v>521</v>
      </c>
      <c r="F129" s="188" t="s">
        <v>522</v>
      </c>
      <c r="G129" s="189" t="s">
        <v>237</v>
      </c>
      <c r="H129" s="190">
        <v>127.5</v>
      </c>
      <c r="I129" s="191"/>
      <c r="J129" s="192">
        <f t="shared" si="0"/>
        <v>0</v>
      </c>
      <c r="K129" s="188" t="s">
        <v>161</v>
      </c>
      <c r="L129" s="40"/>
      <c r="M129" s="193" t="s">
        <v>19</v>
      </c>
      <c r="N129" s="194" t="s">
        <v>47</v>
      </c>
      <c r="O129" s="65"/>
      <c r="P129" s="195">
        <f t="shared" si="1"/>
        <v>0</v>
      </c>
      <c r="Q129" s="195">
        <v>3.8000000000000002E-4</v>
      </c>
      <c r="R129" s="195">
        <f t="shared" si="2"/>
        <v>4.845E-2</v>
      </c>
      <c r="S129" s="195">
        <v>0</v>
      </c>
      <c r="T129" s="196">
        <f t="shared" si="3"/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197" t="s">
        <v>142</v>
      </c>
      <c r="AT129" s="197" t="s">
        <v>138</v>
      </c>
      <c r="AU129" s="197" t="s">
        <v>84</v>
      </c>
      <c r="AY129" s="18" t="s">
        <v>137</v>
      </c>
      <c r="BE129" s="198">
        <f t="shared" si="4"/>
        <v>0</v>
      </c>
      <c r="BF129" s="198">
        <f t="shared" si="5"/>
        <v>0</v>
      </c>
      <c r="BG129" s="198">
        <f t="shared" si="6"/>
        <v>0</v>
      </c>
      <c r="BH129" s="198">
        <f t="shared" si="7"/>
        <v>0</v>
      </c>
      <c r="BI129" s="198">
        <f t="shared" si="8"/>
        <v>0</v>
      </c>
      <c r="BJ129" s="18" t="s">
        <v>84</v>
      </c>
      <c r="BK129" s="198">
        <f t="shared" si="9"/>
        <v>0</v>
      </c>
      <c r="BL129" s="18" t="s">
        <v>142</v>
      </c>
      <c r="BM129" s="197" t="s">
        <v>304</v>
      </c>
    </row>
    <row r="130" spans="1:65" s="2" customFormat="1" ht="16.5" customHeight="1">
      <c r="A130" s="35"/>
      <c r="B130" s="36"/>
      <c r="C130" s="186" t="s">
        <v>253</v>
      </c>
      <c r="D130" s="186" t="s">
        <v>138</v>
      </c>
      <c r="E130" s="187" t="s">
        <v>523</v>
      </c>
      <c r="F130" s="188" t="s">
        <v>524</v>
      </c>
      <c r="G130" s="189" t="s">
        <v>219</v>
      </c>
      <c r="H130" s="190">
        <v>60.5</v>
      </c>
      <c r="I130" s="191"/>
      <c r="J130" s="192">
        <f t="shared" si="0"/>
        <v>0</v>
      </c>
      <c r="K130" s="188" t="s">
        <v>161</v>
      </c>
      <c r="L130" s="40"/>
      <c r="M130" s="193" t="s">
        <v>19</v>
      </c>
      <c r="N130" s="194" t="s">
        <v>47</v>
      </c>
      <c r="O130" s="65"/>
      <c r="P130" s="195">
        <f t="shared" si="1"/>
        <v>0</v>
      </c>
      <c r="Q130" s="195">
        <v>2.5999999999999999E-3</v>
      </c>
      <c r="R130" s="195">
        <f t="shared" si="2"/>
        <v>0.1573</v>
      </c>
      <c r="S130" s="195">
        <v>0</v>
      </c>
      <c r="T130" s="196">
        <f t="shared" si="3"/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197" t="s">
        <v>142</v>
      </c>
      <c r="AT130" s="197" t="s">
        <v>138</v>
      </c>
      <c r="AU130" s="197" t="s">
        <v>84</v>
      </c>
      <c r="AY130" s="18" t="s">
        <v>137</v>
      </c>
      <c r="BE130" s="198">
        <f t="shared" si="4"/>
        <v>0</v>
      </c>
      <c r="BF130" s="198">
        <f t="shared" si="5"/>
        <v>0</v>
      </c>
      <c r="BG130" s="198">
        <f t="shared" si="6"/>
        <v>0</v>
      </c>
      <c r="BH130" s="198">
        <f t="shared" si="7"/>
        <v>0</v>
      </c>
      <c r="BI130" s="198">
        <f t="shared" si="8"/>
        <v>0</v>
      </c>
      <c r="BJ130" s="18" t="s">
        <v>84</v>
      </c>
      <c r="BK130" s="198">
        <f t="shared" si="9"/>
        <v>0</v>
      </c>
      <c r="BL130" s="18" t="s">
        <v>142</v>
      </c>
      <c r="BM130" s="197" t="s">
        <v>309</v>
      </c>
    </row>
    <row r="131" spans="1:65" s="2" customFormat="1" ht="21.75" customHeight="1">
      <c r="A131" s="35"/>
      <c r="B131" s="36"/>
      <c r="C131" s="186" t="s">
        <v>310</v>
      </c>
      <c r="D131" s="186" t="s">
        <v>138</v>
      </c>
      <c r="E131" s="187" t="s">
        <v>525</v>
      </c>
      <c r="F131" s="188" t="s">
        <v>526</v>
      </c>
      <c r="G131" s="189" t="s">
        <v>237</v>
      </c>
      <c r="H131" s="190">
        <v>450.8</v>
      </c>
      <c r="I131" s="191"/>
      <c r="J131" s="192">
        <f t="shared" si="0"/>
        <v>0</v>
      </c>
      <c r="K131" s="188" t="s">
        <v>161</v>
      </c>
      <c r="L131" s="40"/>
      <c r="M131" s="193" t="s">
        <v>19</v>
      </c>
      <c r="N131" s="194" t="s">
        <v>47</v>
      </c>
      <c r="O131" s="65"/>
      <c r="P131" s="195">
        <f t="shared" si="1"/>
        <v>0</v>
      </c>
      <c r="Q131" s="195">
        <v>0</v>
      </c>
      <c r="R131" s="195">
        <f t="shared" si="2"/>
        <v>0</v>
      </c>
      <c r="S131" s="195">
        <v>0</v>
      </c>
      <c r="T131" s="196">
        <f t="shared" si="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197" t="s">
        <v>142</v>
      </c>
      <c r="AT131" s="197" t="s">
        <v>138</v>
      </c>
      <c r="AU131" s="197" t="s">
        <v>84</v>
      </c>
      <c r="AY131" s="18" t="s">
        <v>137</v>
      </c>
      <c r="BE131" s="198">
        <f t="shared" si="4"/>
        <v>0</v>
      </c>
      <c r="BF131" s="198">
        <f t="shared" si="5"/>
        <v>0</v>
      </c>
      <c r="BG131" s="198">
        <f t="shared" si="6"/>
        <v>0</v>
      </c>
      <c r="BH131" s="198">
        <f t="shared" si="7"/>
        <v>0</v>
      </c>
      <c r="BI131" s="198">
        <f t="shared" si="8"/>
        <v>0</v>
      </c>
      <c r="BJ131" s="18" t="s">
        <v>84</v>
      </c>
      <c r="BK131" s="198">
        <f t="shared" si="9"/>
        <v>0</v>
      </c>
      <c r="BL131" s="18" t="s">
        <v>142</v>
      </c>
      <c r="BM131" s="197" t="s">
        <v>313</v>
      </c>
    </row>
    <row r="132" spans="1:65" s="2" customFormat="1" ht="21.75" customHeight="1">
      <c r="A132" s="35"/>
      <c r="B132" s="36"/>
      <c r="C132" s="186" t="s">
        <v>258</v>
      </c>
      <c r="D132" s="186" t="s">
        <v>138</v>
      </c>
      <c r="E132" s="187" t="s">
        <v>527</v>
      </c>
      <c r="F132" s="188" t="s">
        <v>528</v>
      </c>
      <c r="G132" s="189" t="s">
        <v>219</v>
      </c>
      <c r="H132" s="190">
        <v>52.7</v>
      </c>
      <c r="I132" s="191"/>
      <c r="J132" s="192">
        <f t="shared" si="0"/>
        <v>0</v>
      </c>
      <c r="K132" s="188" t="s">
        <v>161</v>
      </c>
      <c r="L132" s="40"/>
      <c r="M132" s="193" t="s">
        <v>19</v>
      </c>
      <c r="N132" s="194" t="s">
        <v>47</v>
      </c>
      <c r="O132" s="65"/>
      <c r="P132" s="195">
        <f t="shared" si="1"/>
        <v>0</v>
      </c>
      <c r="Q132" s="195">
        <v>1.0000000000000001E-5</v>
      </c>
      <c r="R132" s="195">
        <f t="shared" si="2"/>
        <v>5.2700000000000012E-4</v>
      </c>
      <c r="S132" s="195">
        <v>0</v>
      </c>
      <c r="T132" s="196">
        <f t="shared" si="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197" t="s">
        <v>142</v>
      </c>
      <c r="AT132" s="197" t="s">
        <v>138</v>
      </c>
      <c r="AU132" s="197" t="s">
        <v>84</v>
      </c>
      <c r="AY132" s="18" t="s">
        <v>137</v>
      </c>
      <c r="BE132" s="198">
        <f t="shared" si="4"/>
        <v>0</v>
      </c>
      <c r="BF132" s="198">
        <f t="shared" si="5"/>
        <v>0</v>
      </c>
      <c r="BG132" s="198">
        <f t="shared" si="6"/>
        <v>0</v>
      </c>
      <c r="BH132" s="198">
        <f t="shared" si="7"/>
        <v>0</v>
      </c>
      <c r="BI132" s="198">
        <f t="shared" si="8"/>
        <v>0</v>
      </c>
      <c r="BJ132" s="18" t="s">
        <v>84</v>
      </c>
      <c r="BK132" s="198">
        <f t="shared" si="9"/>
        <v>0</v>
      </c>
      <c r="BL132" s="18" t="s">
        <v>142</v>
      </c>
      <c r="BM132" s="197" t="s">
        <v>317</v>
      </c>
    </row>
    <row r="133" spans="1:65" s="15" customFormat="1" ht="10.199999999999999">
      <c r="B133" s="234"/>
      <c r="C133" s="235"/>
      <c r="D133" s="213" t="s">
        <v>164</v>
      </c>
      <c r="E133" s="236" t="s">
        <v>19</v>
      </c>
      <c r="F133" s="237" t="s">
        <v>529</v>
      </c>
      <c r="G133" s="235"/>
      <c r="H133" s="236" t="s">
        <v>19</v>
      </c>
      <c r="I133" s="238"/>
      <c r="J133" s="235"/>
      <c r="K133" s="235"/>
      <c r="L133" s="239"/>
      <c r="M133" s="240"/>
      <c r="N133" s="241"/>
      <c r="O133" s="241"/>
      <c r="P133" s="241"/>
      <c r="Q133" s="241"/>
      <c r="R133" s="241"/>
      <c r="S133" s="241"/>
      <c r="T133" s="242"/>
      <c r="AT133" s="243" t="s">
        <v>164</v>
      </c>
      <c r="AU133" s="243" t="s">
        <v>84</v>
      </c>
      <c r="AV133" s="15" t="s">
        <v>84</v>
      </c>
      <c r="AW133" s="15" t="s">
        <v>37</v>
      </c>
      <c r="AX133" s="15" t="s">
        <v>76</v>
      </c>
      <c r="AY133" s="243" t="s">
        <v>137</v>
      </c>
    </row>
    <row r="134" spans="1:65" s="13" customFormat="1" ht="10.199999999999999">
      <c r="B134" s="211"/>
      <c r="C134" s="212"/>
      <c r="D134" s="213" t="s">
        <v>164</v>
      </c>
      <c r="E134" s="214" t="s">
        <v>19</v>
      </c>
      <c r="F134" s="215" t="s">
        <v>530</v>
      </c>
      <c r="G134" s="212"/>
      <c r="H134" s="216">
        <v>52.7</v>
      </c>
      <c r="I134" s="217"/>
      <c r="J134" s="212"/>
      <c r="K134" s="212"/>
      <c r="L134" s="218"/>
      <c r="M134" s="219"/>
      <c r="N134" s="220"/>
      <c r="O134" s="220"/>
      <c r="P134" s="220"/>
      <c r="Q134" s="220"/>
      <c r="R134" s="220"/>
      <c r="S134" s="220"/>
      <c r="T134" s="221"/>
      <c r="AT134" s="222" t="s">
        <v>164</v>
      </c>
      <c r="AU134" s="222" t="s">
        <v>84</v>
      </c>
      <c r="AV134" s="13" t="s">
        <v>86</v>
      </c>
      <c r="AW134" s="13" t="s">
        <v>37</v>
      </c>
      <c r="AX134" s="13" t="s">
        <v>76</v>
      </c>
      <c r="AY134" s="222" t="s">
        <v>137</v>
      </c>
    </row>
    <row r="135" spans="1:65" s="15" customFormat="1" ht="10.199999999999999">
      <c r="B135" s="234"/>
      <c r="C135" s="235"/>
      <c r="D135" s="213" t="s">
        <v>164</v>
      </c>
      <c r="E135" s="236" t="s">
        <v>19</v>
      </c>
      <c r="F135" s="237" t="s">
        <v>531</v>
      </c>
      <c r="G135" s="235"/>
      <c r="H135" s="236" t="s">
        <v>19</v>
      </c>
      <c r="I135" s="238"/>
      <c r="J135" s="235"/>
      <c r="K135" s="235"/>
      <c r="L135" s="239"/>
      <c r="M135" s="240"/>
      <c r="N135" s="241"/>
      <c r="O135" s="241"/>
      <c r="P135" s="241"/>
      <c r="Q135" s="241"/>
      <c r="R135" s="241"/>
      <c r="S135" s="241"/>
      <c r="T135" s="242"/>
      <c r="AT135" s="243" t="s">
        <v>164</v>
      </c>
      <c r="AU135" s="243" t="s">
        <v>84</v>
      </c>
      <c r="AV135" s="15" t="s">
        <v>84</v>
      </c>
      <c r="AW135" s="15" t="s">
        <v>37</v>
      </c>
      <c r="AX135" s="15" t="s">
        <v>76</v>
      </c>
      <c r="AY135" s="243" t="s">
        <v>137</v>
      </c>
    </row>
    <row r="136" spans="1:65" s="14" customFormat="1" ht="10.199999999999999">
      <c r="B136" s="223"/>
      <c r="C136" s="224"/>
      <c r="D136" s="213" t="s">
        <v>164</v>
      </c>
      <c r="E136" s="225" t="s">
        <v>19</v>
      </c>
      <c r="F136" s="226" t="s">
        <v>166</v>
      </c>
      <c r="G136" s="224"/>
      <c r="H136" s="227">
        <v>52.7</v>
      </c>
      <c r="I136" s="228"/>
      <c r="J136" s="224"/>
      <c r="K136" s="224"/>
      <c r="L136" s="229"/>
      <c r="M136" s="230"/>
      <c r="N136" s="231"/>
      <c r="O136" s="231"/>
      <c r="P136" s="231"/>
      <c r="Q136" s="231"/>
      <c r="R136" s="231"/>
      <c r="S136" s="231"/>
      <c r="T136" s="232"/>
      <c r="AT136" s="233" t="s">
        <v>164</v>
      </c>
      <c r="AU136" s="233" t="s">
        <v>84</v>
      </c>
      <c r="AV136" s="14" t="s">
        <v>142</v>
      </c>
      <c r="AW136" s="14" t="s">
        <v>37</v>
      </c>
      <c r="AX136" s="14" t="s">
        <v>84</v>
      </c>
      <c r="AY136" s="233" t="s">
        <v>137</v>
      </c>
    </row>
    <row r="137" spans="1:65" s="2" customFormat="1" ht="21.75" customHeight="1">
      <c r="A137" s="35"/>
      <c r="B137" s="36"/>
      <c r="C137" s="186" t="s">
        <v>318</v>
      </c>
      <c r="D137" s="186" t="s">
        <v>138</v>
      </c>
      <c r="E137" s="187" t="s">
        <v>375</v>
      </c>
      <c r="F137" s="188" t="s">
        <v>376</v>
      </c>
      <c r="G137" s="189" t="s">
        <v>151</v>
      </c>
      <c r="H137" s="190">
        <v>5</v>
      </c>
      <c r="I137" s="191"/>
      <c r="J137" s="192">
        <f>ROUND(I137*H137,2)</f>
        <v>0</v>
      </c>
      <c r="K137" s="188" t="s">
        <v>161</v>
      </c>
      <c r="L137" s="40"/>
      <c r="M137" s="193" t="s">
        <v>19</v>
      </c>
      <c r="N137" s="194" t="s">
        <v>47</v>
      </c>
      <c r="O137" s="65"/>
      <c r="P137" s="195">
        <f>O137*H137</f>
        <v>0</v>
      </c>
      <c r="Q137" s="195">
        <v>0</v>
      </c>
      <c r="R137" s="195">
        <f>Q137*H137</f>
        <v>0</v>
      </c>
      <c r="S137" s="195">
        <v>8.2000000000000003E-2</v>
      </c>
      <c r="T137" s="196">
        <f>S137*H137</f>
        <v>0.41000000000000003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97" t="s">
        <v>142</v>
      </c>
      <c r="AT137" s="197" t="s">
        <v>138</v>
      </c>
      <c r="AU137" s="197" t="s">
        <v>84</v>
      </c>
      <c r="AY137" s="18" t="s">
        <v>137</v>
      </c>
      <c r="BE137" s="198">
        <f>IF(N137="základní",J137,0)</f>
        <v>0</v>
      </c>
      <c r="BF137" s="198">
        <f>IF(N137="snížená",J137,0)</f>
        <v>0</v>
      </c>
      <c r="BG137" s="198">
        <f>IF(N137="zákl. přenesená",J137,0)</f>
        <v>0</v>
      </c>
      <c r="BH137" s="198">
        <f>IF(N137="sníž. přenesená",J137,0)</f>
        <v>0</v>
      </c>
      <c r="BI137" s="198">
        <f>IF(N137="nulová",J137,0)</f>
        <v>0</v>
      </c>
      <c r="BJ137" s="18" t="s">
        <v>84</v>
      </c>
      <c r="BK137" s="198">
        <f>ROUND(I137*H137,2)</f>
        <v>0</v>
      </c>
      <c r="BL137" s="18" t="s">
        <v>142</v>
      </c>
      <c r="BM137" s="197" t="s">
        <v>321</v>
      </c>
    </row>
    <row r="138" spans="1:65" s="15" customFormat="1" ht="10.199999999999999">
      <c r="B138" s="234"/>
      <c r="C138" s="235"/>
      <c r="D138" s="213" t="s">
        <v>164</v>
      </c>
      <c r="E138" s="236" t="s">
        <v>19</v>
      </c>
      <c r="F138" s="237" t="s">
        <v>532</v>
      </c>
      <c r="G138" s="235"/>
      <c r="H138" s="236" t="s">
        <v>19</v>
      </c>
      <c r="I138" s="238"/>
      <c r="J138" s="235"/>
      <c r="K138" s="235"/>
      <c r="L138" s="239"/>
      <c r="M138" s="240"/>
      <c r="N138" s="241"/>
      <c r="O138" s="241"/>
      <c r="P138" s="241"/>
      <c r="Q138" s="241"/>
      <c r="R138" s="241"/>
      <c r="S138" s="241"/>
      <c r="T138" s="242"/>
      <c r="AT138" s="243" t="s">
        <v>164</v>
      </c>
      <c r="AU138" s="243" t="s">
        <v>84</v>
      </c>
      <c r="AV138" s="15" t="s">
        <v>84</v>
      </c>
      <c r="AW138" s="15" t="s">
        <v>37</v>
      </c>
      <c r="AX138" s="15" t="s">
        <v>76</v>
      </c>
      <c r="AY138" s="243" t="s">
        <v>137</v>
      </c>
    </row>
    <row r="139" spans="1:65" s="13" customFormat="1" ht="10.199999999999999">
      <c r="B139" s="211"/>
      <c r="C139" s="212"/>
      <c r="D139" s="213" t="s">
        <v>164</v>
      </c>
      <c r="E139" s="214" t="s">
        <v>19</v>
      </c>
      <c r="F139" s="215" t="s">
        <v>155</v>
      </c>
      <c r="G139" s="212"/>
      <c r="H139" s="216">
        <v>5</v>
      </c>
      <c r="I139" s="217"/>
      <c r="J139" s="212"/>
      <c r="K139" s="212"/>
      <c r="L139" s="218"/>
      <c r="M139" s="219"/>
      <c r="N139" s="220"/>
      <c r="O139" s="220"/>
      <c r="P139" s="220"/>
      <c r="Q139" s="220"/>
      <c r="R139" s="220"/>
      <c r="S139" s="220"/>
      <c r="T139" s="221"/>
      <c r="AT139" s="222" t="s">
        <v>164</v>
      </c>
      <c r="AU139" s="222" t="s">
        <v>84</v>
      </c>
      <c r="AV139" s="13" t="s">
        <v>86</v>
      </c>
      <c r="AW139" s="13" t="s">
        <v>37</v>
      </c>
      <c r="AX139" s="13" t="s">
        <v>76</v>
      </c>
      <c r="AY139" s="222" t="s">
        <v>137</v>
      </c>
    </row>
    <row r="140" spans="1:65" s="15" customFormat="1" ht="10.199999999999999">
      <c r="B140" s="234"/>
      <c r="C140" s="235"/>
      <c r="D140" s="213" t="s">
        <v>164</v>
      </c>
      <c r="E140" s="236" t="s">
        <v>19</v>
      </c>
      <c r="F140" s="237" t="s">
        <v>379</v>
      </c>
      <c r="G140" s="235"/>
      <c r="H140" s="236" t="s">
        <v>19</v>
      </c>
      <c r="I140" s="238"/>
      <c r="J140" s="235"/>
      <c r="K140" s="235"/>
      <c r="L140" s="239"/>
      <c r="M140" s="240"/>
      <c r="N140" s="241"/>
      <c r="O140" s="241"/>
      <c r="P140" s="241"/>
      <c r="Q140" s="241"/>
      <c r="R140" s="241"/>
      <c r="S140" s="241"/>
      <c r="T140" s="242"/>
      <c r="AT140" s="243" t="s">
        <v>164</v>
      </c>
      <c r="AU140" s="243" t="s">
        <v>84</v>
      </c>
      <c r="AV140" s="15" t="s">
        <v>84</v>
      </c>
      <c r="AW140" s="15" t="s">
        <v>37</v>
      </c>
      <c r="AX140" s="15" t="s">
        <v>76</v>
      </c>
      <c r="AY140" s="243" t="s">
        <v>137</v>
      </c>
    </row>
    <row r="141" spans="1:65" s="14" customFormat="1" ht="10.199999999999999">
      <c r="B141" s="223"/>
      <c r="C141" s="224"/>
      <c r="D141" s="213" t="s">
        <v>164</v>
      </c>
      <c r="E141" s="225" t="s">
        <v>19</v>
      </c>
      <c r="F141" s="226" t="s">
        <v>166</v>
      </c>
      <c r="G141" s="224"/>
      <c r="H141" s="227">
        <v>5</v>
      </c>
      <c r="I141" s="228"/>
      <c r="J141" s="224"/>
      <c r="K141" s="224"/>
      <c r="L141" s="229"/>
      <c r="M141" s="230"/>
      <c r="N141" s="231"/>
      <c r="O141" s="231"/>
      <c r="P141" s="231"/>
      <c r="Q141" s="231"/>
      <c r="R141" s="231"/>
      <c r="S141" s="231"/>
      <c r="T141" s="232"/>
      <c r="AT141" s="233" t="s">
        <v>164</v>
      </c>
      <c r="AU141" s="233" t="s">
        <v>84</v>
      </c>
      <c r="AV141" s="14" t="s">
        <v>142</v>
      </c>
      <c r="AW141" s="14" t="s">
        <v>37</v>
      </c>
      <c r="AX141" s="14" t="s">
        <v>84</v>
      </c>
      <c r="AY141" s="233" t="s">
        <v>137</v>
      </c>
    </row>
    <row r="142" spans="1:65" s="2" customFormat="1" ht="21.75" customHeight="1">
      <c r="A142" s="35"/>
      <c r="B142" s="36"/>
      <c r="C142" s="186" t="s">
        <v>262</v>
      </c>
      <c r="D142" s="186" t="s">
        <v>138</v>
      </c>
      <c r="E142" s="187" t="s">
        <v>533</v>
      </c>
      <c r="F142" s="188" t="s">
        <v>534</v>
      </c>
      <c r="G142" s="189" t="s">
        <v>151</v>
      </c>
      <c r="H142" s="190">
        <v>12</v>
      </c>
      <c r="I142" s="191"/>
      <c r="J142" s="192">
        <f>ROUND(I142*H142,2)</f>
        <v>0</v>
      </c>
      <c r="K142" s="188" t="s">
        <v>161</v>
      </c>
      <c r="L142" s="40"/>
      <c r="M142" s="193" t="s">
        <v>19</v>
      </c>
      <c r="N142" s="194" t="s">
        <v>47</v>
      </c>
      <c r="O142" s="65"/>
      <c r="P142" s="195">
        <f>O142*H142</f>
        <v>0</v>
      </c>
      <c r="Q142" s="195">
        <v>0</v>
      </c>
      <c r="R142" s="195">
        <f>Q142*H142</f>
        <v>0</v>
      </c>
      <c r="S142" s="195">
        <v>4.0000000000000001E-3</v>
      </c>
      <c r="T142" s="196">
        <f>S142*H142</f>
        <v>4.8000000000000001E-2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97" t="s">
        <v>142</v>
      </c>
      <c r="AT142" s="197" t="s">
        <v>138</v>
      </c>
      <c r="AU142" s="197" t="s">
        <v>84</v>
      </c>
      <c r="AY142" s="18" t="s">
        <v>137</v>
      </c>
      <c r="BE142" s="198">
        <f>IF(N142="základní",J142,0)</f>
        <v>0</v>
      </c>
      <c r="BF142" s="198">
        <f>IF(N142="snížená",J142,0)</f>
        <v>0</v>
      </c>
      <c r="BG142" s="198">
        <f>IF(N142="zákl. přenesená",J142,0)</f>
        <v>0</v>
      </c>
      <c r="BH142" s="198">
        <f>IF(N142="sníž. přenesená",J142,0)</f>
        <v>0</v>
      </c>
      <c r="BI142" s="198">
        <f>IF(N142="nulová",J142,0)</f>
        <v>0</v>
      </c>
      <c r="BJ142" s="18" t="s">
        <v>84</v>
      </c>
      <c r="BK142" s="198">
        <f>ROUND(I142*H142,2)</f>
        <v>0</v>
      </c>
      <c r="BL142" s="18" t="s">
        <v>142</v>
      </c>
      <c r="BM142" s="197" t="s">
        <v>326</v>
      </c>
    </row>
    <row r="143" spans="1:65" s="13" customFormat="1" ht="10.199999999999999">
      <c r="B143" s="211"/>
      <c r="C143" s="212"/>
      <c r="D143" s="213" t="s">
        <v>164</v>
      </c>
      <c r="E143" s="214" t="s">
        <v>19</v>
      </c>
      <c r="F143" s="215" t="s">
        <v>205</v>
      </c>
      <c r="G143" s="212"/>
      <c r="H143" s="216">
        <v>12</v>
      </c>
      <c r="I143" s="217"/>
      <c r="J143" s="212"/>
      <c r="K143" s="212"/>
      <c r="L143" s="218"/>
      <c r="M143" s="219"/>
      <c r="N143" s="220"/>
      <c r="O143" s="220"/>
      <c r="P143" s="220"/>
      <c r="Q143" s="220"/>
      <c r="R143" s="220"/>
      <c r="S143" s="220"/>
      <c r="T143" s="221"/>
      <c r="AT143" s="222" t="s">
        <v>164</v>
      </c>
      <c r="AU143" s="222" t="s">
        <v>84</v>
      </c>
      <c r="AV143" s="13" t="s">
        <v>86</v>
      </c>
      <c r="AW143" s="13" t="s">
        <v>37</v>
      </c>
      <c r="AX143" s="13" t="s">
        <v>76</v>
      </c>
      <c r="AY143" s="222" t="s">
        <v>137</v>
      </c>
    </row>
    <row r="144" spans="1:65" s="15" customFormat="1" ht="10.199999999999999">
      <c r="B144" s="234"/>
      <c r="C144" s="235"/>
      <c r="D144" s="213" t="s">
        <v>164</v>
      </c>
      <c r="E144" s="236" t="s">
        <v>19</v>
      </c>
      <c r="F144" s="237" t="s">
        <v>379</v>
      </c>
      <c r="G144" s="235"/>
      <c r="H144" s="236" t="s">
        <v>19</v>
      </c>
      <c r="I144" s="238"/>
      <c r="J144" s="235"/>
      <c r="K144" s="235"/>
      <c r="L144" s="239"/>
      <c r="M144" s="240"/>
      <c r="N144" s="241"/>
      <c r="O144" s="241"/>
      <c r="P144" s="241"/>
      <c r="Q144" s="241"/>
      <c r="R144" s="241"/>
      <c r="S144" s="241"/>
      <c r="T144" s="242"/>
      <c r="AT144" s="243" t="s">
        <v>164</v>
      </c>
      <c r="AU144" s="243" t="s">
        <v>84</v>
      </c>
      <c r="AV144" s="15" t="s">
        <v>84</v>
      </c>
      <c r="AW144" s="15" t="s">
        <v>37</v>
      </c>
      <c r="AX144" s="15" t="s">
        <v>76</v>
      </c>
      <c r="AY144" s="243" t="s">
        <v>137</v>
      </c>
    </row>
    <row r="145" spans="1:65" s="14" customFormat="1" ht="10.199999999999999">
      <c r="B145" s="223"/>
      <c r="C145" s="224"/>
      <c r="D145" s="213" t="s">
        <v>164</v>
      </c>
      <c r="E145" s="225" t="s">
        <v>19</v>
      </c>
      <c r="F145" s="226" t="s">
        <v>166</v>
      </c>
      <c r="G145" s="224"/>
      <c r="H145" s="227">
        <v>12</v>
      </c>
      <c r="I145" s="228"/>
      <c r="J145" s="224"/>
      <c r="K145" s="224"/>
      <c r="L145" s="229"/>
      <c r="M145" s="230"/>
      <c r="N145" s="231"/>
      <c r="O145" s="231"/>
      <c r="P145" s="231"/>
      <c r="Q145" s="231"/>
      <c r="R145" s="231"/>
      <c r="S145" s="231"/>
      <c r="T145" s="232"/>
      <c r="AT145" s="233" t="s">
        <v>164</v>
      </c>
      <c r="AU145" s="233" t="s">
        <v>84</v>
      </c>
      <c r="AV145" s="14" t="s">
        <v>142</v>
      </c>
      <c r="AW145" s="14" t="s">
        <v>37</v>
      </c>
      <c r="AX145" s="14" t="s">
        <v>84</v>
      </c>
      <c r="AY145" s="233" t="s">
        <v>137</v>
      </c>
    </row>
    <row r="146" spans="1:65" s="2" customFormat="1" ht="16.5" customHeight="1">
      <c r="A146" s="35"/>
      <c r="B146" s="36"/>
      <c r="C146" s="186" t="s">
        <v>327</v>
      </c>
      <c r="D146" s="186" t="s">
        <v>138</v>
      </c>
      <c r="E146" s="187" t="s">
        <v>535</v>
      </c>
      <c r="F146" s="188" t="s">
        <v>536</v>
      </c>
      <c r="G146" s="189" t="s">
        <v>219</v>
      </c>
      <c r="H146" s="190">
        <v>60.2</v>
      </c>
      <c r="I146" s="191"/>
      <c r="J146" s="192">
        <f>ROUND(I146*H146,2)</f>
        <v>0</v>
      </c>
      <c r="K146" s="188" t="s">
        <v>19</v>
      </c>
      <c r="L146" s="40"/>
      <c r="M146" s="193" t="s">
        <v>19</v>
      </c>
      <c r="N146" s="194" t="s">
        <v>47</v>
      </c>
      <c r="O146" s="65"/>
      <c r="P146" s="195">
        <f>O146*H146</f>
        <v>0</v>
      </c>
      <c r="Q146" s="195">
        <v>0</v>
      </c>
      <c r="R146" s="195">
        <f>Q146*H146</f>
        <v>0</v>
      </c>
      <c r="S146" s="195">
        <v>0</v>
      </c>
      <c r="T146" s="196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97" t="s">
        <v>142</v>
      </c>
      <c r="AT146" s="197" t="s">
        <v>138</v>
      </c>
      <c r="AU146" s="197" t="s">
        <v>84</v>
      </c>
      <c r="AY146" s="18" t="s">
        <v>137</v>
      </c>
      <c r="BE146" s="198">
        <f>IF(N146="základní",J146,0)</f>
        <v>0</v>
      </c>
      <c r="BF146" s="198">
        <f>IF(N146="snížená",J146,0)</f>
        <v>0</v>
      </c>
      <c r="BG146" s="198">
        <f>IF(N146="zákl. přenesená",J146,0)</f>
        <v>0</v>
      </c>
      <c r="BH146" s="198">
        <f>IF(N146="sníž. přenesená",J146,0)</f>
        <v>0</v>
      </c>
      <c r="BI146" s="198">
        <f>IF(N146="nulová",J146,0)</f>
        <v>0</v>
      </c>
      <c r="BJ146" s="18" t="s">
        <v>84</v>
      </c>
      <c r="BK146" s="198">
        <f>ROUND(I146*H146,2)</f>
        <v>0</v>
      </c>
      <c r="BL146" s="18" t="s">
        <v>142</v>
      </c>
      <c r="BM146" s="197" t="s">
        <v>330</v>
      </c>
    </row>
    <row r="147" spans="1:65" s="13" customFormat="1" ht="10.199999999999999">
      <c r="B147" s="211"/>
      <c r="C147" s="212"/>
      <c r="D147" s="213" t="s">
        <v>164</v>
      </c>
      <c r="E147" s="214" t="s">
        <v>19</v>
      </c>
      <c r="F147" s="215" t="s">
        <v>537</v>
      </c>
      <c r="G147" s="212"/>
      <c r="H147" s="216">
        <v>60.2</v>
      </c>
      <c r="I147" s="217"/>
      <c r="J147" s="212"/>
      <c r="K147" s="212"/>
      <c r="L147" s="218"/>
      <c r="M147" s="219"/>
      <c r="N147" s="220"/>
      <c r="O147" s="220"/>
      <c r="P147" s="220"/>
      <c r="Q147" s="220"/>
      <c r="R147" s="220"/>
      <c r="S147" s="220"/>
      <c r="T147" s="221"/>
      <c r="AT147" s="222" t="s">
        <v>164</v>
      </c>
      <c r="AU147" s="222" t="s">
        <v>84</v>
      </c>
      <c r="AV147" s="13" t="s">
        <v>86</v>
      </c>
      <c r="AW147" s="13" t="s">
        <v>37</v>
      </c>
      <c r="AX147" s="13" t="s">
        <v>76</v>
      </c>
      <c r="AY147" s="222" t="s">
        <v>137</v>
      </c>
    </row>
    <row r="148" spans="1:65" s="15" customFormat="1" ht="10.199999999999999">
      <c r="B148" s="234"/>
      <c r="C148" s="235"/>
      <c r="D148" s="213" t="s">
        <v>164</v>
      </c>
      <c r="E148" s="236" t="s">
        <v>19</v>
      </c>
      <c r="F148" s="237" t="s">
        <v>379</v>
      </c>
      <c r="G148" s="235"/>
      <c r="H148" s="236" t="s">
        <v>19</v>
      </c>
      <c r="I148" s="238"/>
      <c r="J148" s="235"/>
      <c r="K148" s="235"/>
      <c r="L148" s="239"/>
      <c r="M148" s="240"/>
      <c r="N148" s="241"/>
      <c r="O148" s="241"/>
      <c r="P148" s="241"/>
      <c r="Q148" s="241"/>
      <c r="R148" s="241"/>
      <c r="S148" s="241"/>
      <c r="T148" s="242"/>
      <c r="AT148" s="243" t="s">
        <v>164</v>
      </c>
      <c r="AU148" s="243" t="s">
        <v>84</v>
      </c>
      <c r="AV148" s="15" t="s">
        <v>84</v>
      </c>
      <c r="AW148" s="15" t="s">
        <v>37</v>
      </c>
      <c r="AX148" s="15" t="s">
        <v>76</v>
      </c>
      <c r="AY148" s="243" t="s">
        <v>137</v>
      </c>
    </row>
    <row r="149" spans="1:65" s="14" customFormat="1" ht="10.199999999999999">
      <c r="B149" s="223"/>
      <c r="C149" s="224"/>
      <c r="D149" s="213" t="s">
        <v>164</v>
      </c>
      <c r="E149" s="225" t="s">
        <v>19</v>
      </c>
      <c r="F149" s="226" t="s">
        <v>166</v>
      </c>
      <c r="G149" s="224"/>
      <c r="H149" s="227">
        <v>60.2</v>
      </c>
      <c r="I149" s="228"/>
      <c r="J149" s="224"/>
      <c r="K149" s="224"/>
      <c r="L149" s="229"/>
      <c r="M149" s="230"/>
      <c r="N149" s="231"/>
      <c r="O149" s="231"/>
      <c r="P149" s="231"/>
      <c r="Q149" s="231"/>
      <c r="R149" s="231"/>
      <c r="S149" s="231"/>
      <c r="T149" s="232"/>
      <c r="AT149" s="233" t="s">
        <v>164</v>
      </c>
      <c r="AU149" s="233" t="s">
        <v>84</v>
      </c>
      <c r="AV149" s="14" t="s">
        <v>142</v>
      </c>
      <c r="AW149" s="14" t="s">
        <v>37</v>
      </c>
      <c r="AX149" s="14" t="s">
        <v>84</v>
      </c>
      <c r="AY149" s="233" t="s">
        <v>137</v>
      </c>
    </row>
    <row r="150" spans="1:65" s="2" customFormat="1" ht="21.75" customHeight="1">
      <c r="A150" s="35"/>
      <c r="B150" s="36"/>
      <c r="C150" s="186" t="s">
        <v>267</v>
      </c>
      <c r="D150" s="186" t="s">
        <v>138</v>
      </c>
      <c r="E150" s="187" t="s">
        <v>433</v>
      </c>
      <c r="F150" s="188" t="s">
        <v>434</v>
      </c>
      <c r="G150" s="189" t="s">
        <v>252</v>
      </c>
      <c r="H150" s="190">
        <v>1.02</v>
      </c>
      <c r="I150" s="191"/>
      <c r="J150" s="192">
        <f>ROUND(I150*H150,2)</f>
        <v>0</v>
      </c>
      <c r="K150" s="188" t="s">
        <v>161</v>
      </c>
      <c r="L150" s="40"/>
      <c r="M150" s="193" t="s">
        <v>19</v>
      </c>
      <c r="N150" s="194" t="s">
        <v>47</v>
      </c>
      <c r="O150" s="65"/>
      <c r="P150" s="195">
        <f>O150*H150</f>
        <v>0</v>
      </c>
      <c r="Q150" s="195">
        <v>0</v>
      </c>
      <c r="R150" s="195">
        <f>Q150*H150</f>
        <v>0</v>
      </c>
      <c r="S150" s="195">
        <v>0</v>
      </c>
      <c r="T150" s="196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197" t="s">
        <v>142</v>
      </c>
      <c r="AT150" s="197" t="s">
        <v>138</v>
      </c>
      <c r="AU150" s="197" t="s">
        <v>84</v>
      </c>
      <c r="AY150" s="18" t="s">
        <v>137</v>
      </c>
      <c r="BE150" s="198">
        <f>IF(N150="základní",J150,0)</f>
        <v>0</v>
      </c>
      <c r="BF150" s="198">
        <f>IF(N150="snížená",J150,0)</f>
        <v>0</v>
      </c>
      <c r="BG150" s="198">
        <f>IF(N150="zákl. přenesená",J150,0)</f>
        <v>0</v>
      </c>
      <c r="BH150" s="198">
        <f>IF(N150="sníž. přenesená",J150,0)</f>
        <v>0</v>
      </c>
      <c r="BI150" s="198">
        <f>IF(N150="nulová",J150,0)</f>
        <v>0</v>
      </c>
      <c r="BJ150" s="18" t="s">
        <v>84</v>
      </c>
      <c r="BK150" s="198">
        <f>ROUND(I150*H150,2)</f>
        <v>0</v>
      </c>
      <c r="BL150" s="18" t="s">
        <v>142</v>
      </c>
      <c r="BM150" s="197" t="s">
        <v>333</v>
      </c>
    </row>
    <row r="151" spans="1:65" s="15" customFormat="1" ht="10.199999999999999">
      <c r="B151" s="234"/>
      <c r="C151" s="235"/>
      <c r="D151" s="213" t="s">
        <v>164</v>
      </c>
      <c r="E151" s="236" t="s">
        <v>19</v>
      </c>
      <c r="F151" s="237" t="s">
        <v>538</v>
      </c>
      <c r="G151" s="235"/>
      <c r="H151" s="236" t="s">
        <v>19</v>
      </c>
      <c r="I151" s="238"/>
      <c r="J151" s="235"/>
      <c r="K151" s="235"/>
      <c r="L151" s="239"/>
      <c r="M151" s="240"/>
      <c r="N151" s="241"/>
      <c r="O151" s="241"/>
      <c r="P151" s="241"/>
      <c r="Q151" s="241"/>
      <c r="R151" s="241"/>
      <c r="S151" s="241"/>
      <c r="T151" s="242"/>
      <c r="AT151" s="243" t="s">
        <v>164</v>
      </c>
      <c r="AU151" s="243" t="s">
        <v>84</v>
      </c>
      <c r="AV151" s="15" t="s">
        <v>84</v>
      </c>
      <c r="AW151" s="15" t="s">
        <v>37</v>
      </c>
      <c r="AX151" s="15" t="s">
        <v>76</v>
      </c>
      <c r="AY151" s="243" t="s">
        <v>137</v>
      </c>
    </row>
    <row r="152" spans="1:65" s="13" customFormat="1" ht="10.199999999999999">
      <c r="B152" s="211"/>
      <c r="C152" s="212"/>
      <c r="D152" s="213" t="s">
        <v>164</v>
      </c>
      <c r="E152" s="214" t="s">
        <v>19</v>
      </c>
      <c r="F152" s="215" t="s">
        <v>539</v>
      </c>
      <c r="G152" s="212"/>
      <c r="H152" s="216">
        <v>1.02</v>
      </c>
      <c r="I152" s="217"/>
      <c r="J152" s="212"/>
      <c r="K152" s="212"/>
      <c r="L152" s="218"/>
      <c r="M152" s="219"/>
      <c r="N152" s="220"/>
      <c r="O152" s="220"/>
      <c r="P152" s="220"/>
      <c r="Q152" s="220"/>
      <c r="R152" s="220"/>
      <c r="S152" s="220"/>
      <c r="T152" s="221"/>
      <c r="AT152" s="222" t="s">
        <v>164</v>
      </c>
      <c r="AU152" s="222" t="s">
        <v>84</v>
      </c>
      <c r="AV152" s="13" t="s">
        <v>86</v>
      </c>
      <c r="AW152" s="13" t="s">
        <v>37</v>
      </c>
      <c r="AX152" s="13" t="s">
        <v>76</v>
      </c>
      <c r="AY152" s="222" t="s">
        <v>137</v>
      </c>
    </row>
    <row r="153" spans="1:65" s="15" customFormat="1" ht="10.199999999999999">
      <c r="B153" s="234"/>
      <c r="C153" s="235"/>
      <c r="D153" s="213" t="s">
        <v>164</v>
      </c>
      <c r="E153" s="236" t="s">
        <v>19</v>
      </c>
      <c r="F153" s="237" t="s">
        <v>249</v>
      </c>
      <c r="G153" s="235"/>
      <c r="H153" s="236" t="s">
        <v>19</v>
      </c>
      <c r="I153" s="238"/>
      <c r="J153" s="235"/>
      <c r="K153" s="235"/>
      <c r="L153" s="239"/>
      <c r="M153" s="240"/>
      <c r="N153" s="241"/>
      <c r="O153" s="241"/>
      <c r="P153" s="241"/>
      <c r="Q153" s="241"/>
      <c r="R153" s="241"/>
      <c r="S153" s="241"/>
      <c r="T153" s="242"/>
      <c r="AT153" s="243" t="s">
        <v>164</v>
      </c>
      <c r="AU153" s="243" t="s">
        <v>84</v>
      </c>
      <c r="AV153" s="15" t="s">
        <v>84</v>
      </c>
      <c r="AW153" s="15" t="s">
        <v>37</v>
      </c>
      <c r="AX153" s="15" t="s">
        <v>76</v>
      </c>
      <c r="AY153" s="243" t="s">
        <v>137</v>
      </c>
    </row>
    <row r="154" spans="1:65" s="14" customFormat="1" ht="10.199999999999999">
      <c r="B154" s="223"/>
      <c r="C154" s="224"/>
      <c r="D154" s="213" t="s">
        <v>164</v>
      </c>
      <c r="E154" s="225" t="s">
        <v>19</v>
      </c>
      <c r="F154" s="226" t="s">
        <v>166</v>
      </c>
      <c r="G154" s="224"/>
      <c r="H154" s="227">
        <v>1.02</v>
      </c>
      <c r="I154" s="228"/>
      <c r="J154" s="224"/>
      <c r="K154" s="224"/>
      <c r="L154" s="229"/>
      <c r="M154" s="230"/>
      <c r="N154" s="231"/>
      <c r="O154" s="231"/>
      <c r="P154" s="231"/>
      <c r="Q154" s="231"/>
      <c r="R154" s="231"/>
      <c r="S154" s="231"/>
      <c r="T154" s="232"/>
      <c r="AT154" s="233" t="s">
        <v>164</v>
      </c>
      <c r="AU154" s="233" t="s">
        <v>84</v>
      </c>
      <c r="AV154" s="14" t="s">
        <v>142</v>
      </c>
      <c r="AW154" s="14" t="s">
        <v>37</v>
      </c>
      <c r="AX154" s="14" t="s">
        <v>84</v>
      </c>
      <c r="AY154" s="233" t="s">
        <v>137</v>
      </c>
    </row>
    <row r="155" spans="1:65" s="2" customFormat="1" ht="21.75" customHeight="1">
      <c r="A155" s="35"/>
      <c r="B155" s="36"/>
      <c r="C155" s="186" t="s">
        <v>334</v>
      </c>
      <c r="D155" s="186" t="s">
        <v>138</v>
      </c>
      <c r="E155" s="187" t="s">
        <v>426</v>
      </c>
      <c r="F155" s="188" t="s">
        <v>427</v>
      </c>
      <c r="G155" s="189" t="s">
        <v>252</v>
      </c>
      <c r="H155" s="190">
        <v>1.02</v>
      </c>
      <c r="I155" s="191"/>
      <c r="J155" s="192">
        <f>ROUND(I155*H155,2)</f>
        <v>0</v>
      </c>
      <c r="K155" s="188" t="s">
        <v>161</v>
      </c>
      <c r="L155" s="40"/>
      <c r="M155" s="193" t="s">
        <v>19</v>
      </c>
      <c r="N155" s="194" t="s">
        <v>47</v>
      </c>
      <c r="O155" s="65"/>
      <c r="P155" s="195">
        <f>O155*H155</f>
        <v>0</v>
      </c>
      <c r="Q155" s="195">
        <v>0</v>
      </c>
      <c r="R155" s="195">
        <f>Q155*H155</f>
        <v>0</v>
      </c>
      <c r="S155" s="195">
        <v>0</v>
      </c>
      <c r="T155" s="196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97" t="s">
        <v>142</v>
      </c>
      <c r="AT155" s="197" t="s">
        <v>138</v>
      </c>
      <c r="AU155" s="197" t="s">
        <v>84</v>
      </c>
      <c r="AY155" s="18" t="s">
        <v>137</v>
      </c>
      <c r="BE155" s="198">
        <f>IF(N155="základní",J155,0)</f>
        <v>0</v>
      </c>
      <c r="BF155" s="198">
        <f>IF(N155="snížená",J155,0)</f>
        <v>0</v>
      </c>
      <c r="BG155" s="198">
        <f>IF(N155="zákl. přenesená",J155,0)</f>
        <v>0</v>
      </c>
      <c r="BH155" s="198">
        <f>IF(N155="sníž. přenesená",J155,0)</f>
        <v>0</v>
      </c>
      <c r="BI155" s="198">
        <f>IF(N155="nulová",J155,0)</f>
        <v>0</v>
      </c>
      <c r="BJ155" s="18" t="s">
        <v>84</v>
      </c>
      <c r="BK155" s="198">
        <f>ROUND(I155*H155,2)</f>
        <v>0</v>
      </c>
      <c r="BL155" s="18" t="s">
        <v>142</v>
      </c>
      <c r="BM155" s="197" t="s">
        <v>337</v>
      </c>
    </row>
    <row r="156" spans="1:65" s="15" customFormat="1" ht="10.199999999999999">
      <c r="B156" s="234"/>
      <c r="C156" s="235"/>
      <c r="D156" s="213" t="s">
        <v>164</v>
      </c>
      <c r="E156" s="236" t="s">
        <v>19</v>
      </c>
      <c r="F156" s="237" t="s">
        <v>538</v>
      </c>
      <c r="G156" s="235"/>
      <c r="H156" s="236" t="s">
        <v>19</v>
      </c>
      <c r="I156" s="238"/>
      <c r="J156" s="235"/>
      <c r="K156" s="235"/>
      <c r="L156" s="239"/>
      <c r="M156" s="240"/>
      <c r="N156" s="241"/>
      <c r="O156" s="241"/>
      <c r="P156" s="241"/>
      <c r="Q156" s="241"/>
      <c r="R156" s="241"/>
      <c r="S156" s="241"/>
      <c r="T156" s="242"/>
      <c r="AT156" s="243" t="s">
        <v>164</v>
      </c>
      <c r="AU156" s="243" t="s">
        <v>84</v>
      </c>
      <c r="AV156" s="15" t="s">
        <v>84</v>
      </c>
      <c r="AW156" s="15" t="s">
        <v>37</v>
      </c>
      <c r="AX156" s="15" t="s">
        <v>76</v>
      </c>
      <c r="AY156" s="243" t="s">
        <v>137</v>
      </c>
    </row>
    <row r="157" spans="1:65" s="13" customFormat="1" ht="10.199999999999999">
      <c r="B157" s="211"/>
      <c r="C157" s="212"/>
      <c r="D157" s="213" t="s">
        <v>164</v>
      </c>
      <c r="E157" s="214" t="s">
        <v>19</v>
      </c>
      <c r="F157" s="215" t="s">
        <v>539</v>
      </c>
      <c r="G157" s="212"/>
      <c r="H157" s="216">
        <v>1.02</v>
      </c>
      <c r="I157" s="217"/>
      <c r="J157" s="212"/>
      <c r="K157" s="212"/>
      <c r="L157" s="218"/>
      <c r="M157" s="219"/>
      <c r="N157" s="220"/>
      <c r="O157" s="220"/>
      <c r="P157" s="220"/>
      <c r="Q157" s="220"/>
      <c r="R157" s="220"/>
      <c r="S157" s="220"/>
      <c r="T157" s="221"/>
      <c r="AT157" s="222" t="s">
        <v>164</v>
      </c>
      <c r="AU157" s="222" t="s">
        <v>84</v>
      </c>
      <c r="AV157" s="13" t="s">
        <v>86</v>
      </c>
      <c r="AW157" s="13" t="s">
        <v>37</v>
      </c>
      <c r="AX157" s="13" t="s">
        <v>76</v>
      </c>
      <c r="AY157" s="222" t="s">
        <v>137</v>
      </c>
    </row>
    <row r="158" spans="1:65" s="15" customFormat="1" ht="10.199999999999999">
      <c r="B158" s="234"/>
      <c r="C158" s="235"/>
      <c r="D158" s="213" t="s">
        <v>164</v>
      </c>
      <c r="E158" s="236" t="s">
        <v>19</v>
      </c>
      <c r="F158" s="237" t="s">
        <v>485</v>
      </c>
      <c r="G158" s="235"/>
      <c r="H158" s="236" t="s">
        <v>19</v>
      </c>
      <c r="I158" s="238"/>
      <c r="J158" s="235"/>
      <c r="K158" s="235"/>
      <c r="L158" s="239"/>
      <c r="M158" s="240"/>
      <c r="N158" s="241"/>
      <c r="O158" s="241"/>
      <c r="P158" s="241"/>
      <c r="Q158" s="241"/>
      <c r="R158" s="241"/>
      <c r="S158" s="241"/>
      <c r="T158" s="242"/>
      <c r="AT158" s="243" t="s">
        <v>164</v>
      </c>
      <c r="AU158" s="243" t="s">
        <v>84</v>
      </c>
      <c r="AV158" s="15" t="s">
        <v>84</v>
      </c>
      <c r="AW158" s="15" t="s">
        <v>37</v>
      </c>
      <c r="AX158" s="15" t="s">
        <v>76</v>
      </c>
      <c r="AY158" s="243" t="s">
        <v>137</v>
      </c>
    </row>
    <row r="159" spans="1:65" s="14" customFormat="1" ht="10.199999999999999">
      <c r="B159" s="223"/>
      <c r="C159" s="224"/>
      <c r="D159" s="213" t="s">
        <v>164</v>
      </c>
      <c r="E159" s="225" t="s">
        <v>19</v>
      </c>
      <c r="F159" s="226" t="s">
        <v>166</v>
      </c>
      <c r="G159" s="224"/>
      <c r="H159" s="227">
        <v>1.02</v>
      </c>
      <c r="I159" s="228"/>
      <c r="J159" s="224"/>
      <c r="K159" s="224"/>
      <c r="L159" s="229"/>
      <c r="M159" s="230"/>
      <c r="N159" s="231"/>
      <c r="O159" s="231"/>
      <c r="P159" s="231"/>
      <c r="Q159" s="231"/>
      <c r="R159" s="231"/>
      <c r="S159" s="231"/>
      <c r="T159" s="232"/>
      <c r="AT159" s="233" t="s">
        <v>164</v>
      </c>
      <c r="AU159" s="233" t="s">
        <v>84</v>
      </c>
      <c r="AV159" s="14" t="s">
        <v>142</v>
      </c>
      <c r="AW159" s="14" t="s">
        <v>37</v>
      </c>
      <c r="AX159" s="14" t="s">
        <v>84</v>
      </c>
      <c r="AY159" s="233" t="s">
        <v>137</v>
      </c>
    </row>
    <row r="160" spans="1:65" s="2" customFormat="1" ht="21.75" customHeight="1">
      <c r="A160" s="35"/>
      <c r="B160" s="36"/>
      <c r="C160" s="186" t="s">
        <v>248</v>
      </c>
      <c r="D160" s="186" t="s">
        <v>138</v>
      </c>
      <c r="E160" s="187" t="s">
        <v>429</v>
      </c>
      <c r="F160" s="188" t="s">
        <v>430</v>
      </c>
      <c r="G160" s="189" t="s">
        <v>252</v>
      </c>
      <c r="H160" s="190">
        <v>9.18</v>
      </c>
      <c r="I160" s="191"/>
      <c r="J160" s="192">
        <f>ROUND(I160*H160,2)</f>
        <v>0</v>
      </c>
      <c r="K160" s="188" t="s">
        <v>161</v>
      </c>
      <c r="L160" s="40"/>
      <c r="M160" s="193" t="s">
        <v>19</v>
      </c>
      <c r="N160" s="194" t="s">
        <v>47</v>
      </c>
      <c r="O160" s="65"/>
      <c r="P160" s="195">
        <f>O160*H160</f>
        <v>0</v>
      </c>
      <c r="Q160" s="195">
        <v>0</v>
      </c>
      <c r="R160" s="195">
        <f>Q160*H160</f>
        <v>0</v>
      </c>
      <c r="S160" s="195">
        <v>0</v>
      </c>
      <c r="T160" s="196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197" t="s">
        <v>142</v>
      </c>
      <c r="AT160" s="197" t="s">
        <v>138</v>
      </c>
      <c r="AU160" s="197" t="s">
        <v>84</v>
      </c>
      <c r="AY160" s="18" t="s">
        <v>137</v>
      </c>
      <c r="BE160" s="198">
        <f>IF(N160="základní",J160,0)</f>
        <v>0</v>
      </c>
      <c r="BF160" s="198">
        <f>IF(N160="snížená",J160,0)</f>
        <v>0</v>
      </c>
      <c r="BG160" s="198">
        <f>IF(N160="zákl. přenesená",J160,0)</f>
        <v>0</v>
      </c>
      <c r="BH160" s="198">
        <f>IF(N160="sníž. přenesená",J160,0)</f>
        <v>0</v>
      </c>
      <c r="BI160" s="198">
        <f>IF(N160="nulová",J160,0)</f>
        <v>0</v>
      </c>
      <c r="BJ160" s="18" t="s">
        <v>84</v>
      </c>
      <c r="BK160" s="198">
        <f>ROUND(I160*H160,2)</f>
        <v>0</v>
      </c>
      <c r="BL160" s="18" t="s">
        <v>142</v>
      </c>
      <c r="BM160" s="197" t="s">
        <v>340</v>
      </c>
    </row>
    <row r="161" spans="1:65" s="15" customFormat="1" ht="10.199999999999999">
      <c r="B161" s="234"/>
      <c r="C161" s="235"/>
      <c r="D161" s="213" t="s">
        <v>164</v>
      </c>
      <c r="E161" s="236" t="s">
        <v>19</v>
      </c>
      <c r="F161" s="237" t="s">
        <v>540</v>
      </c>
      <c r="G161" s="235"/>
      <c r="H161" s="236" t="s">
        <v>19</v>
      </c>
      <c r="I161" s="238"/>
      <c r="J161" s="235"/>
      <c r="K161" s="235"/>
      <c r="L161" s="239"/>
      <c r="M161" s="240"/>
      <c r="N161" s="241"/>
      <c r="O161" s="241"/>
      <c r="P161" s="241"/>
      <c r="Q161" s="241"/>
      <c r="R161" s="241"/>
      <c r="S161" s="241"/>
      <c r="T161" s="242"/>
      <c r="AT161" s="243" t="s">
        <v>164</v>
      </c>
      <c r="AU161" s="243" t="s">
        <v>84</v>
      </c>
      <c r="AV161" s="15" t="s">
        <v>84</v>
      </c>
      <c r="AW161" s="15" t="s">
        <v>37</v>
      </c>
      <c r="AX161" s="15" t="s">
        <v>76</v>
      </c>
      <c r="AY161" s="243" t="s">
        <v>137</v>
      </c>
    </row>
    <row r="162" spans="1:65" s="13" customFormat="1" ht="10.199999999999999">
      <c r="B162" s="211"/>
      <c r="C162" s="212"/>
      <c r="D162" s="213" t="s">
        <v>164</v>
      </c>
      <c r="E162" s="214" t="s">
        <v>19</v>
      </c>
      <c r="F162" s="215" t="s">
        <v>541</v>
      </c>
      <c r="G162" s="212"/>
      <c r="H162" s="216">
        <v>9.18</v>
      </c>
      <c r="I162" s="217"/>
      <c r="J162" s="212"/>
      <c r="K162" s="212"/>
      <c r="L162" s="218"/>
      <c r="M162" s="219"/>
      <c r="N162" s="220"/>
      <c r="O162" s="220"/>
      <c r="P162" s="220"/>
      <c r="Q162" s="220"/>
      <c r="R162" s="220"/>
      <c r="S162" s="220"/>
      <c r="T162" s="221"/>
      <c r="AT162" s="222" t="s">
        <v>164</v>
      </c>
      <c r="AU162" s="222" t="s">
        <v>84</v>
      </c>
      <c r="AV162" s="13" t="s">
        <v>86</v>
      </c>
      <c r="AW162" s="13" t="s">
        <v>37</v>
      </c>
      <c r="AX162" s="13" t="s">
        <v>76</v>
      </c>
      <c r="AY162" s="222" t="s">
        <v>137</v>
      </c>
    </row>
    <row r="163" spans="1:65" s="15" customFormat="1" ht="10.199999999999999">
      <c r="B163" s="234"/>
      <c r="C163" s="235"/>
      <c r="D163" s="213" t="s">
        <v>164</v>
      </c>
      <c r="E163" s="236" t="s">
        <v>19</v>
      </c>
      <c r="F163" s="237" t="s">
        <v>485</v>
      </c>
      <c r="G163" s="235"/>
      <c r="H163" s="236" t="s">
        <v>19</v>
      </c>
      <c r="I163" s="238"/>
      <c r="J163" s="235"/>
      <c r="K163" s="235"/>
      <c r="L163" s="239"/>
      <c r="M163" s="240"/>
      <c r="N163" s="241"/>
      <c r="O163" s="241"/>
      <c r="P163" s="241"/>
      <c r="Q163" s="241"/>
      <c r="R163" s="241"/>
      <c r="S163" s="241"/>
      <c r="T163" s="242"/>
      <c r="AT163" s="243" t="s">
        <v>164</v>
      </c>
      <c r="AU163" s="243" t="s">
        <v>84</v>
      </c>
      <c r="AV163" s="15" t="s">
        <v>84</v>
      </c>
      <c r="AW163" s="15" t="s">
        <v>37</v>
      </c>
      <c r="AX163" s="15" t="s">
        <v>76</v>
      </c>
      <c r="AY163" s="243" t="s">
        <v>137</v>
      </c>
    </row>
    <row r="164" spans="1:65" s="14" customFormat="1" ht="10.199999999999999">
      <c r="B164" s="223"/>
      <c r="C164" s="224"/>
      <c r="D164" s="213" t="s">
        <v>164</v>
      </c>
      <c r="E164" s="225" t="s">
        <v>19</v>
      </c>
      <c r="F164" s="226" t="s">
        <v>166</v>
      </c>
      <c r="G164" s="224"/>
      <c r="H164" s="227">
        <v>9.18</v>
      </c>
      <c r="I164" s="228"/>
      <c r="J164" s="224"/>
      <c r="K164" s="224"/>
      <c r="L164" s="229"/>
      <c r="M164" s="230"/>
      <c r="N164" s="231"/>
      <c r="O164" s="231"/>
      <c r="P164" s="231"/>
      <c r="Q164" s="231"/>
      <c r="R164" s="231"/>
      <c r="S164" s="231"/>
      <c r="T164" s="232"/>
      <c r="AT164" s="233" t="s">
        <v>164</v>
      </c>
      <c r="AU164" s="233" t="s">
        <v>84</v>
      </c>
      <c r="AV164" s="14" t="s">
        <v>142</v>
      </c>
      <c r="AW164" s="14" t="s">
        <v>37</v>
      </c>
      <c r="AX164" s="14" t="s">
        <v>84</v>
      </c>
      <c r="AY164" s="233" t="s">
        <v>137</v>
      </c>
    </row>
    <row r="165" spans="1:65" s="12" customFormat="1" ht="25.95" customHeight="1">
      <c r="B165" s="172"/>
      <c r="C165" s="173"/>
      <c r="D165" s="174" t="s">
        <v>75</v>
      </c>
      <c r="E165" s="175" t="s">
        <v>442</v>
      </c>
      <c r="F165" s="175" t="s">
        <v>443</v>
      </c>
      <c r="G165" s="173"/>
      <c r="H165" s="173"/>
      <c r="I165" s="176"/>
      <c r="J165" s="177">
        <f>BK165</f>
        <v>0</v>
      </c>
      <c r="K165" s="173"/>
      <c r="L165" s="178"/>
      <c r="M165" s="179"/>
      <c r="N165" s="180"/>
      <c r="O165" s="180"/>
      <c r="P165" s="181">
        <f>SUM(P166:P169)</f>
        <v>0</v>
      </c>
      <c r="Q165" s="180"/>
      <c r="R165" s="181">
        <f>SUM(R166:R169)</f>
        <v>0</v>
      </c>
      <c r="S165" s="180"/>
      <c r="T165" s="182">
        <f>SUM(T166:T169)</f>
        <v>0</v>
      </c>
      <c r="AR165" s="183" t="s">
        <v>84</v>
      </c>
      <c r="AT165" s="184" t="s">
        <v>75</v>
      </c>
      <c r="AU165" s="184" t="s">
        <v>76</v>
      </c>
      <c r="AY165" s="183" t="s">
        <v>137</v>
      </c>
      <c r="BK165" s="185">
        <f>SUM(BK166:BK169)</f>
        <v>0</v>
      </c>
    </row>
    <row r="166" spans="1:65" s="2" customFormat="1" ht="21.75" customHeight="1">
      <c r="A166" s="35"/>
      <c r="B166" s="36"/>
      <c r="C166" s="186" t="s">
        <v>341</v>
      </c>
      <c r="D166" s="186" t="s">
        <v>138</v>
      </c>
      <c r="E166" s="187" t="s">
        <v>444</v>
      </c>
      <c r="F166" s="188" t="s">
        <v>445</v>
      </c>
      <c r="G166" s="189" t="s">
        <v>252</v>
      </c>
      <c r="H166" s="190">
        <v>1.0109999999999999</v>
      </c>
      <c r="I166" s="191"/>
      <c r="J166" s="192">
        <f>ROUND(I166*H166,2)</f>
        <v>0</v>
      </c>
      <c r="K166" s="188" t="s">
        <v>161</v>
      </c>
      <c r="L166" s="40"/>
      <c r="M166" s="193" t="s">
        <v>19</v>
      </c>
      <c r="N166" s="194" t="s">
        <v>47</v>
      </c>
      <c r="O166" s="65"/>
      <c r="P166" s="195">
        <f>O166*H166</f>
        <v>0</v>
      </c>
      <c r="Q166" s="195">
        <v>0</v>
      </c>
      <c r="R166" s="195">
        <f>Q166*H166</f>
        <v>0</v>
      </c>
      <c r="S166" s="195">
        <v>0</v>
      </c>
      <c r="T166" s="196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197" t="s">
        <v>142</v>
      </c>
      <c r="AT166" s="197" t="s">
        <v>138</v>
      </c>
      <c r="AU166" s="197" t="s">
        <v>84</v>
      </c>
      <c r="AY166" s="18" t="s">
        <v>137</v>
      </c>
      <c r="BE166" s="198">
        <f>IF(N166="základní",J166,0)</f>
        <v>0</v>
      </c>
      <c r="BF166" s="198">
        <f>IF(N166="snížená",J166,0)</f>
        <v>0</v>
      </c>
      <c r="BG166" s="198">
        <f>IF(N166="zákl. přenesená",J166,0)</f>
        <v>0</v>
      </c>
      <c r="BH166" s="198">
        <f>IF(N166="sníž. přenesená",J166,0)</f>
        <v>0</v>
      </c>
      <c r="BI166" s="198">
        <f>IF(N166="nulová",J166,0)</f>
        <v>0</v>
      </c>
      <c r="BJ166" s="18" t="s">
        <v>84</v>
      </c>
      <c r="BK166" s="198">
        <f>ROUND(I166*H166,2)</f>
        <v>0</v>
      </c>
      <c r="BL166" s="18" t="s">
        <v>142</v>
      </c>
      <c r="BM166" s="197" t="s">
        <v>344</v>
      </c>
    </row>
    <row r="167" spans="1:65" s="15" customFormat="1" ht="10.199999999999999">
      <c r="B167" s="234"/>
      <c r="C167" s="235"/>
      <c r="D167" s="213" t="s">
        <v>164</v>
      </c>
      <c r="E167" s="236" t="s">
        <v>19</v>
      </c>
      <c r="F167" s="237" t="s">
        <v>447</v>
      </c>
      <c r="G167" s="235"/>
      <c r="H167" s="236" t="s">
        <v>19</v>
      </c>
      <c r="I167" s="238"/>
      <c r="J167" s="235"/>
      <c r="K167" s="235"/>
      <c r="L167" s="239"/>
      <c r="M167" s="240"/>
      <c r="N167" s="241"/>
      <c r="O167" s="241"/>
      <c r="P167" s="241"/>
      <c r="Q167" s="241"/>
      <c r="R167" s="241"/>
      <c r="S167" s="241"/>
      <c r="T167" s="242"/>
      <c r="AT167" s="243" t="s">
        <v>164</v>
      </c>
      <c r="AU167" s="243" t="s">
        <v>84</v>
      </c>
      <c r="AV167" s="15" t="s">
        <v>84</v>
      </c>
      <c r="AW167" s="15" t="s">
        <v>37</v>
      </c>
      <c r="AX167" s="15" t="s">
        <v>76</v>
      </c>
      <c r="AY167" s="243" t="s">
        <v>137</v>
      </c>
    </row>
    <row r="168" spans="1:65" s="13" customFormat="1" ht="10.199999999999999">
      <c r="B168" s="211"/>
      <c r="C168" s="212"/>
      <c r="D168" s="213" t="s">
        <v>164</v>
      </c>
      <c r="E168" s="214" t="s">
        <v>19</v>
      </c>
      <c r="F168" s="215" t="s">
        <v>542</v>
      </c>
      <c r="G168" s="212"/>
      <c r="H168" s="216">
        <v>1.0109999999999999</v>
      </c>
      <c r="I168" s="217"/>
      <c r="J168" s="212"/>
      <c r="K168" s="212"/>
      <c r="L168" s="218"/>
      <c r="M168" s="219"/>
      <c r="N168" s="220"/>
      <c r="O168" s="220"/>
      <c r="P168" s="220"/>
      <c r="Q168" s="220"/>
      <c r="R168" s="220"/>
      <c r="S168" s="220"/>
      <c r="T168" s="221"/>
      <c r="AT168" s="222" t="s">
        <v>164</v>
      </c>
      <c r="AU168" s="222" t="s">
        <v>84</v>
      </c>
      <c r="AV168" s="13" t="s">
        <v>86</v>
      </c>
      <c r="AW168" s="13" t="s">
        <v>37</v>
      </c>
      <c r="AX168" s="13" t="s">
        <v>76</v>
      </c>
      <c r="AY168" s="222" t="s">
        <v>137</v>
      </c>
    </row>
    <row r="169" spans="1:65" s="14" customFormat="1" ht="10.199999999999999">
      <c r="B169" s="223"/>
      <c r="C169" s="224"/>
      <c r="D169" s="213" t="s">
        <v>164</v>
      </c>
      <c r="E169" s="225" t="s">
        <v>19</v>
      </c>
      <c r="F169" s="226" t="s">
        <v>166</v>
      </c>
      <c r="G169" s="224"/>
      <c r="H169" s="227">
        <v>1.0109999999999999</v>
      </c>
      <c r="I169" s="228"/>
      <c r="J169" s="224"/>
      <c r="K169" s="224"/>
      <c r="L169" s="229"/>
      <c r="M169" s="249"/>
      <c r="N169" s="250"/>
      <c r="O169" s="250"/>
      <c r="P169" s="250"/>
      <c r="Q169" s="250"/>
      <c r="R169" s="250"/>
      <c r="S169" s="250"/>
      <c r="T169" s="251"/>
      <c r="AT169" s="233" t="s">
        <v>164</v>
      </c>
      <c r="AU169" s="233" t="s">
        <v>84</v>
      </c>
      <c r="AV169" s="14" t="s">
        <v>142</v>
      </c>
      <c r="AW169" s="14" t="s">
        <v>37</v>
      </c>
      <c r="AX169" s="14" t="s">
        <v>84</v>
      </c>
      <c r="AY169" s="233" t="s">
        <v>137</v>
      </c>
    </row>
    <row r="170" spans="1:65" s="2" customFormat="1" ht="6.9" customHeight="1">
      <c r="A170" s="35"/>
      <c r="B170" s="48"/>
      <c r="C170" s="49"/>
      <c r="D170" s="49"/>
      <c r="E170" s="49"/>
      <c r="F170" s="49"/>
      <c r="G170" s="49"/>
      <c r="H170" s="49"/>
      <c r="I170" s="137"/>
      <c r="J170" s="49"/>
      <c r="K170" s="49"/>
      <c r="L170" s="40"/>
      <c r="M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</row>
  </sheetData>
  <sheetProtection algorithmName="SHA-512" hashValue="h/MpGtrTTZEn0cEuwou/DUH6WEvvITvQ2OHapzxKpuzt3BxsLpnJgxbghQVgAt0VvghD11C+QWm4c3Hke0arbg==" saltValue="Kpkm6ynW1F9PlhQKZGj7VhDvajmH9hswmHWtqRdKig+JxxMInoAOqa2QM7QLgvsR3MFIr2owNAhgRuapZpyJbg==" spinCount="100000" sheet="1" objects="1" scenarios="1" formatColumns="0" formatRows="0" autoFilter="0"/>
  <autoFilter ref="C81:K169" xr:uid="{00000000-0009-0000-0000-000004000000}"/>
  <mergeCells count="9">
    <mergeCell ref="E50:H50"/>
    <mergeCell ref="E72:H72"/>
    <mergeCell ref="E74:H74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09"/>
  <sheetViews>
    <sheetView showGridLines="0" tabSelected="1" topLeftCell="A83" workbookViewId="0">
      <selection activeCell="H88" sqref="H88"/>
    </sheetView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" style="1" customWidth="1"/>
    <col min="8" max="8" width="11.42578125" style="1" customWidth="1"/>
    <col min="9" max="9" width="20.140625" style="102" customWidth="1"/>
    <col min="10" max="11" width="20.140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10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AT2" s="18" t="s">
        <v>98</v>
      </c>
    </row>
    <row r="3" spans="1:46" s="1" customFormat="1" ht="6.9" customHeight="1">
      <c r="B3" s="103"/>
      <c r="C3" s="104"/>
      <c r="D3" s="104"/>
      <c r="E3" s="104"/>
      <c r="F3" s="104"/>
      <c r="G3" s="104"/>
      <c r="H3" s="104"/>
      <c r="I3" s="105"/>
      <c r="J3" s="104"/>
      <c r="K3" s="104"/>
      <c r="L3" s="21"/>
      <c r="AT3" s="18" t="s">
        <v>86</v>
      </c>
    </row>
    <row r="4" spans="1:46" s="1" customFormat="1" ht="24.9" customHeight="1">
      <c r="B4" s="21"/>
      <c r="D4" s="106" t="s">
        <v>108</v>
      </c>
      <c r="I4" s="102"/>
      <c r="L4" s="21"/>
      <c r="M4" s="107" t="s">
        <v>10</v>
      </c>
      <c r="AT4" s="18" t="s">
        <v>4</v>
      </c>
    </row>
    <row r="5" spans="1:46" s="1" customFormat="1" ht="6.9" customHeight="1">
      <c r="B5" s="21"/>
      <c r="I5" s="102"/>
      <c r="L5" s="21"/>
    </row>
    <row r="6" spans="1:46" s="1" customFormat="1" ht="12" customHeight="1">
      <c r="B6" s="21"/>
      <c r="D6" s="108" t="s">
        <v>16</v>
      </c>
      <c r="I6" s="102"/>
      <c r="L6" s="21"/>
    </row>
    <row r="7" spans="1:46" s="1" customFormat="1" ht="16.5" customHeight="1">
      <c r="B7" s="21"/>
      <c r="E7" s="373" t="str">
        <f>'Rekapitulace stavby'!K6</f>
        <v>Praha bez bariér - nádraží Hostivař, prostupnost uzlu, Praha 10, č. akce 999412_9 - rozpočet</v>
      </c>
      <c r="F7" s="374"/>
      <c r="G7" s="374"/>
      <c r="H7" s="374"/>
      <c r="I7" s="102"/>
      <c r="L7" s="21"/>
    </row>
    <row r="8" spans="1:46" s="2" customFormat="1" ht="12" customHeight="1">
      <c r="A8" s="35"/>
      <c r="B8" s="40"/>
      <c r="C8" s="35"/>
      <c r="D8" s="108" t="s">
        <v>109</v>
      </c>
      <c r="E8" s="35"/>
      <c r="F8" s="35"/>
      <c r="G8" s="35"/>
      <c r="H8" s="35"/>
      <c r="I8" s="109"/>
      <c r="J8" s="35"/>
      <c r="K8" s="35"/>
      <c r="L8" s="11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75" t="s">
        <v>543</v>
      </c>
      <c r="F9" s="376"/>
      <c r="G9" s="376"/>
      <c r="H9" s="376"/>
      <c r="I9" s="109"/>
      <c r="J9" s="35"/>
      <c r="K9" s="35"/>
      <c r="L9" s="11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0.199999999999999">
      <c r="A10" s="35"/>
      <c r="B10" s="40"/>
      <c r="C10" s="35"/>
      <c r="D10" s="35"/>
      <c r="E10" s="35"/>
      <c r="F10" s="35"/>
      <c r="G10" s="35"/>
      <c r="H10" s="35"/>
      <c r="I10" s="109"/>
      <c r="J10" s="35"/>
      <c r="K10" s="35"/>
      <c r="L10" s="11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08" t="s">
        <v>18</v>
      </c>
      <c r="E11" s="35"/>
      <c r="F11" s="111" t="s">
        <v>19</v>
      </c>
      <c r="G11" s="35"/>
      <c r="H11" s="35"/>
      <c r="I11" s="112" t="s">
        <v>20</v>
      </c>
      <c r="J11" s="111" t="s">
        <v>19</v>
      </c>
      <c r="K11" s="35"/>
      <c r="L11" s="11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08" t="s">
        <v>21</v>
      </c>
      <c r="E12" s="35"/>
      <c r="F12" s="111" t="s">
        <v>39</v>
      </c>
      <c r="G12" s="35"/>
      <c r="H12" s="35"/>
      <c r="I12" s="112" t="s">
        <v>23</v>
      </c>
      <c r="J12" s="113" t="str">
        <f>'Rekapitulace stavby'!AN8</f>
        <v>23. 3. 2020</v>
      </c>
      <c r="K12" s="35"/>
      <c r="L12" s="11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109"/>
      <c r="J13" s="35"/>
      <c r="K13" s="35"/>
      <c r="L13" s="11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08" t="s">
        <v>25</v>
      </c>
      <c r="E14" s="35"/>
      <c r="F14" s="35"/>
      <c r="G14" s="35"/>
      <c r="H14" s="35"/>
      <c r="I14" s="112" t="s">
        <v>26</v>
      </c>
      <c r="J14" s="111" t="str">
        <f>IF('Rekapitulace stavby'!AN10="","",'Rekapitulace stavby'!AN10)</f>
        <v>03447286</v>
      </c>
      <c r="K14" s="35"/>
      <c r="L14" s="11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1" t="str">
        <f>IF('Rekapitulace stavby'!E11="","",'Rekapitulace stavby'!E11)</f>
        <v>TSK Praha a.s.</v>
      </c>
      <c r="F15" s="35"/>
      <c r="G15" s="35"/>
      <c r="H15" s="35"/>
      <c r="I15" s="112" t="s">
        <v>29</v>
      </c>
      <c r="J15" s="111" t="str">
        <f>IF('Rekapitulace stavby'!AN11="","",'Rekapitulace stavby'!AN11)</f>
        <v>CZ03447286</v>
      </c>
      <c r="K15" s="35"/>
      <c r="L15" s="11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109"/>
      <c r="J16" s="35"/>
      <c r="K16" s="35"/>
      <c r="L16" s="11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08" t="s">
        <v>31</v>
      </c>
      <c r="E17" s="35"/>
      <c r="F17" s="35"/>
      <c r="G17" s="35"/>
      <c r="H17" s="35"/>
      <c r="I17" s="112" t="s">
        <v>26</v>
      </c>
      <c r="J17" s="31" t="str">
        <f>'Rekapitulace stavby'!AN13</f>
        <v>Vyplň údaj</v>
      </c>
      <c r="K17" s="35"/>
      <c r="L17" s="11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77" t="str">
        <f>'Rekapitulace stavby'!E14</f>
        <v>Vyplň údaj</v>
      </c>
      <c r="F18" s="378"/>
      <c r="G18" s="378"/>
      <c r="H18" s="378"/>
      <c r="I18" s="112" t="s">
        <v>29</v>
      </c>
      <c r="J18" s="31" t="str">
        <f>'Rekapitulace stavby'!AN14</f>
        <v>Vyplň údaj</v>
      </c>
      <c r="K18" s="35"/>
      <c r="L18" s="11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109"/>
      <c r="J19" s="35"/>
      <c r="K19" s="35"/>
      <c r="L19" s="11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08" t="s">
        <v>33</v>
      </c>
      <c r="E20" s="35"/>
      <c r="F20" s="35"/>
      <c r="G20" s="35"/>
      <c r="H20" s="35"/>
      <c r="I20" s="112" t="s">
        <v>26</v>
      </c>
      <c r="J20" s="111" t="str">
        <f>IF('Rekapitulace stavby'!AN16="","",'Rekapitulace stavby'!AN16)</f>
        <v>25793349</v>
      </c>
      <c r="K20" s="35"/>
      <c r="L20" s="11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1" t="str">
        <f>IF('Rekapitulace stavby'!E17="","",'Rekapitulace stavby'!E17)</f>
        <v>SUDOP PRAHA a.s.</v>
      </c>
      <c r="F21" s="35"/>
      <c r="G21" s="35"/>
      <c r="H21" s="35"/>
      <c r="I21" s="112" t="s">
        <v>29</v>
      </c>
      <c r="J21" s="111" t="str">
        <f>IF('Rekapitulace stavby'!AN17="","",'Rekapitulace stavby'!AN17)</f>
        <v>CZ25793349</v>
      </c>
      <c r="K21" s="35"/>
      <c r="L21" s="11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109"/>
      <c r="J22" s="35"/>
      <c r="K22" s="35"/>
      <c r="L22" s="11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08" t="s">
        <v>38</v>
      </c>
      <c r="E23" s="35"/>
      <c r="F23" s="35"/>
      <c r="G23" s="35"/>
      <c r="H23" s="35"/>
      <c r="I23" s="112" t="s">
        <v>26</v>
      </c>
      <c r="J23" s="111" t="str">
        <f>IF('Rekapitulace stavby'!AN19="","",'Rekapitulace stavby'!AN19)</f>
        <v/>
      </c>
      <c r="K23" s="35"/>
      <c r="L23" s="11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1" t="str">
        <f>IF('Rekapitulace stavby'!E20="","",'Rekapitulace stavby'!E20)</f>
        <v xml:space="preserve"> </v>
      </c>
      <c r="F24" s="35"/>
      <c r="G24" s="35"/>
      <c r="H24" s="35"/>
      <c r="I24" s="112" t="s">
        <v>29</v>
      </c>
      <c r="J24" s="111" t="str">
        <f>IF('Rekapitulace stavby'!AN20="","",'Rekapitulace stavby'!AN20)</f>
        <v/>
      </c>
      <c r="K24" s="35"/>
      <c r="L24" s="11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109"/>
      <c r="J25" s="35"/>
      <c r="K25" s="35"/>
      <c r="L25" s="11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08" t="s">
        <v>40</v>
      </c>
      <c r="E26" s="35"/>
      <c r="F26" s="35"/>
      <c r="G26" s="35"/>
      <c r="H26" s="35"/>
      <c r="I26" s="109"/>
      <c r="J26" s="35"/>
      <c r="K26" s="35"/>
      <c r="L26" s="11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4"/>
      <c r="B27" s="115"/>
      <c r="C27" s="114"/>
      <c r="D27" s="114"/>
      <c r="E27" s="379" t="s">
        <v>19</v>
      </c>
      <c r="F27" s="379"/>
      <c r="G27" s="379"/>
      <c r="H27" s="379"/>
      <c r="I27" s="116"/>
      <c r="J27" s="114"/>
      <c r="K27" s="114"/>
      <c r="L27" s="117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109"/>
      <c r="J28" s="35"/>
      <c r="K28" s="35"/>
      <c r="L28" s="11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18"/>
      <c r="E29" s="118"/>
      <c r="F29" s="118"/>
      <c r="G29" s="118"/>
      <c r="H29" s="118"/>
      <c r="I29" s="119"/>
      <c r="J29" s="118"/>
      <c r="K29" s="118"/>
      <c r="L29" s="11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0" t="s">
        <v>42</v>
      </c>
      <c r="E30" s="35"/>
      <c r="F30" s="35"/>
      <c r="G30" s="35"/>
      <c r="H30" s="35"/>
      <c r="I30" s="109"/>
      <c r="J30" s="121">
        <f>ROUND(J81, 2)</f>
        <v>0</v>
      </c>
      <c r="K30" s="35"/>
      <c r="L30" s="11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18"/>
      <c r="E31" s="118"/>
      <c r="F31" s="118"/>
      <c r="G31" s="118"/>
      <c r="H31" s="118"/>
      <c r="I31" s="119"/>
      <c r="J31" s="118"/>
      <c r="K31" s="118"/>
      <c r="L31" s="11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2" t="s">
        <v>44</v>
      </c>
      <c r="G32" s="35"/>
      <c r="H32" s="35"/>
      <c r="I32" s="123" t="s">
        <v>43</v>
      </c>
      <c r="J32" s="122" t="s">
        <v>45</v>
      </c>
      <c r="K32" s="35"/>
      <c r="L32" s="11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4" t="s">
        <v>46</v>
      </c>
      <c r="E33" s="108" t="s">
        <v>47</v>
      </c>
      <c r="F33" s="125">
        <f>ROUND((SUM(BE81:BE108)),  2)</f>
        <v>0</v>
      </c>
      <c r="G33" s="35"/>
      <c r="H33" s="35"/>
      <c r="I33" s="126">
        <v>0.21</v>
      </c>
      <c r="J33" s="125">
        <f>ROUND(((SUM(BE81:BE108))*I33),  2)</f>
        <v>0</v>
      </c>
      <c r="K33" s="35"/>
      <c r="L33" s="11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08" t="s">
        <v>48</v>
      </c>
      <c r="F34" s="125">
        <f>ROUND((SUM(BF81:BF108)),  2)</f>
        <v>0</v>
      </c>
      <c r="G34" s="35"/>
      <c r="H34" s="35"/>
      <c r="I34" s="126">
        <v>0.15</v>
      </c>
      <c r="J34" s="125">
        <f>ROUND(((SUM(BF81:BF108))*I34),  2)</f>
        <v>0</v>
      </c>
      <c r="K34" s="35"/>
      <c r="L34" s="11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08" t="s">
        <v>49</v>
      </c>
      <c r="F35" s="125">
        <f>ROUND((SUM(BG81:BG108)),  2)</f>
        <v>0</v>
      </c>
      <c r="G35" s="35"/>
      <c r="H35" s="35"/>
      <c r="I35" s="126">
        <v>0.21</v>
      </c>
      <c r="J35" s="125">
        <f>0</f>
        <v>0</v>
      </c>
      <c r="K35" s="35"/>
      <c r="L35" s="11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08" t="s">
        <v>50</v>
      </c>
      <c r="F36" s="125">
        <f>ROUND((SUM(BH81:BH108)),  2)</f>
        <v>0</v>
      </c>
      <c r="G36" s="35"/>
      <c r="H36" s="35"/>
      <c r="I36" s="126">
        <v>0.15</v>
      </c>
      <c r="J36" s="125">
        <f>0</f>
        <v>0</v>
      </c>
      <c r="K36" s="35"/>
      <c r="L36" s="11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08" t="s">
        <v>51</v>
      </c>
      <c r="F37" s="125">
        <f>ROUND((SUM(BI81:BI108)),  2)</f>
        <v>0</v>
      </c>
      <c r="G37" s="35"/>
      <c r="H37" s="35"/>
      <c r="I37" s="126">
        <v>0</v>
      </c>
      <c r="J37" s="125">
        <f>0</f>
        <v>0</v>
      </c>
      <c r="K37" s="35"/>
      <c r="L37" s="11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109"/>
      <c r="J38" s="35"/>
      <c r="K38" s="35"/>
      <c r="L38" s="11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7"/>
      <c r="D39" s="128" t="s">
        <v>52</v>
      </c>
      <c r="E39" s="129"/>
      <c r="F39" s="129"/>
      <c r="G39" s="130" t="s">
        <v>53</v>
      </c>
      <c r="H39" s="131" t="s">
        <v>54</v>
      </c>
      <c r="I39" s="132"/>
      <c r="J39" s="133">
        <f>SUM(J30:J37)</f>
        <v>0</v>
      </c>
      <c r="K39" s="134"/>
      <c r="L39" s="11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135"/>
      <c r="C40" s="136"/>
      <c r="D40" s="136"/>
      <c r="E40" s="136"/>
      <c r="F40" s="136"/>
      <c r="G40" s="136"/>
      <c r="H40" s="136"/>
      <c r="I40" s="137"/>
      <c r="J40" s="136"/>
      <c r="K40" s="136"/>
      <c r="L40" s="11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" customHeight="1">
      <c r="A44" s="35"/>
      <c r="B44" s="138"/>
      <c r="C44" s="139"/>
      <c r="D44" s="139"/>
      <c r="E44" s="139"/>
      <c r="F44" s="139"/>
      <c r="G44" s="139"/>
      <c r="H44" s="139"/>
      <c r="I44" s="140"/>
      <c r="J44" s="139"/>
      <c r="K44" s="139"/>
      <c r="L44" s="110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" customHeight="1">
      <c r="A45" s="35"/>
      <c r="B45" s="36"/>
      <c r="C45" s="24" t="s">
        <v>111</v>
      </c>
      <c r="D45" s="37"/>
      <c r="E45" s="37"/>
      <c r="F45" s="37"/>
      <c r="G45" s="37"/>
      <c r="H45" s="37"/>
      <c r="I45" s="109"/>
      <c r="J45" s="37"/>
      <c r="K45" s="37"/>
      <c r="L45" s="110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" customHeight="1">
      <c r="A46" s="35"/>
      <c r="B46" s="36"/>
      <c r="C46" s="37"/>
      <c r="D46" s="37"/>
      <c r="E46" s="37"/>
      <c r="F46" s="37"/>
      <c r="G46" s="37"/>
      <c r="H46" s="37"/>
      <c r="I46" s="109"/>
      <c r="J46" s="37"/>
      <c r="K46" s="37"/>
      <c r="L46" s="110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30" t="s">
        <v>16</v>
      </c>
      <c r="D47" s="37"/>
      <c r="E47" s="37"/>
      <c r="F47" s="37"/>
      <c r="G47" s="37"/>
      <c r="H47" s="37"/>
      <c r="I47" s="109"/>
      <c r="J47" s="37"/>
      <c r="K47" s="37"/>
      <c r="L47" s="110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80" t="str">
        <f>E7</f>
        <v>Praha bez bariér - nádraží Hostivař, prostupnost uzlu, Praha 10, č. akce 999412_9 - rozpočet</v>
      </c>
      <c r="F48" s="381"/>
      <c r="G48" s="381"/>
      <c r="H48" s="381"/>
      <c r="I48" s="109"/>
      <c r="J48" s="37"/>
      <c r="K48" s="37"/>
      <c r="L48" s="110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30" t="s">
        <v>109</v>
      </c>
      <c r="D49" s="37"/>
      <c r="E49" s="37"/>
      <c r="F49" s="37"/>
      <c r="G49" s="37"/>
      <c r="H49" s="37"/>
      <c r="I49" s="109"/>
      <c r="J49" s="37"/>
      <c r="K49" s="37"/>
      <c r="L49" s="110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333" t="str">
        <f>E9</f>
        <v>SO 150 - DIO</v>
      </c>
      <c r="F50" s="382"/>
      <c r="G50" s="382"/>
      <c r="H50" s="382"/>
      <c r="I50" s="109"/>
      <c r="J50" s="37"/>
      <c r="K50" s="37"/>
      <c r="L50" s="110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" customHeight="1">
      <c r="A51" s="35"/>
      <c r="B51" s="36"/>
      <c r="C51" s="37"/>
      <c r="D51" s="37"/>
      <c r="E51" s="37"/>
      <c r="F51" s="37"/>
      <c r="G51" s="37"/>
      <c r="H51" s="37"/>
      <c r="I51" s="109"/>
      <c r="J51" s="37"/>
      <c r="K51" s="37"/>
      <c r="L51" s="110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30" t="s">
        <v>21</v>
      </c>
      <c r="D52" s="37"/>
      <c r="E52" s="37"/>
      <c r="F52" s="28" t="str">
        <f>F12</f>
        <v xml:space="preserve"> </v>
      </c>
      <c r="G52" s="37"/>
      <c r="H52" s="37"/>
      <c r="I52" s="112" t="s">
        <v>23</v>
      </c>
      <c r="J52" s="60" t="str">
        <f>IF(J12="","",J12)</f>
        <v>23. 3. 2020</v>
      </c>
      <c r="K52" s="37"/>
      <c r="L52" s="110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" customHeight="1">
      <c r="A53" s="35"/>
      <c r="B53" s="36"/>
      <c r="C53" s="37"/>
      <c r="D53" s="37"/>
      <c r="E53" s="37"/>
      <c r="F53" s="37"/>
      <c r="G53" s="37"/>
      <c r="H53" s="37"/>
      <c r="I53" s="109"/>
      <c r="J53" s="37"/>
      <c r="K53" s="37"/>
      <c r="L53" s="110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5.65" customHeight="1">
      <c r="A54" s="35"/>
      <c r="B54" s="36"/>
      <c r="C54" s="30" t="s">
        <v>25</v>
      </c>
      <c r="D54" s="37"/>
      <c r="E54" s="37"/>
      <c r="F54" s="28" t="str">
        <f>E15</f>
        <v>TSK Praha a.s.</v>
      </c>
      <c r="G54" s="37"/>
      <c r="H54" s="37"/>
      <c r="I54" s="112" t="s">
        <v>33</v>
      </c>
      <c r="J54" s="33" t="str">
        <f>E21</f>
        <v>SUDOP PRAHA a.s.</v>
      </c>
      <c r="K54" s="37"/>
      <c r="L54" s="110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15.15" customHeight="1">
      <c r="A55" s="35"/>
      <c r="B55" s="36"/>
      <c r="C55" s="30" t="s">
        <v>31</v>
      </c>
      <c r="D55" s="37"/>
      <c r="E55" s="37"/>
      <c r="F55" s="28" t="str">
        <f>IF(E18="","",E18)</f>
        <v>Vyplň údaj</v>
      </c>
      <c r="G55" s="37"/>
      <c r="H55" s="37"/>
      <c r="I55" s="112" t="s">
        <v>38</v>
      </c>
      <c r="J55" s="33" t="str">
        <f>E24</f>
        <v xml:space="preserve"> </v>
      </c>
      <c r="K55" s="37"/>
      <c r="L55" s="110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109"/>
      <c r="J56" s="37"/>
      <c r="K56" s="37"/>
      <c r="L56" s="110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41" t="s">
        <v>112</v>
      </c>
      <c r="D57" s="142"/>
      <c r="E57" s="142"/>
      <c r="F57" s="142"/>
      <c r="G57" s="142"/>
      <c r="H57" s="142"/>
      <c r="I57" s="143"/>
      <c r="J57" s="144" t="s">
        <v>113</v>
      </c>
      <c r="K57" s="142"/>
      <c r="L57" s="110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109"/>
      <c r="J58" s="37"/>
      <c r="K58" s="37"/>
      <c r="L58" s="110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8" customHeight="1">
      <c r="A59" s="35"/>
      <c r="B59" s="36"/>
      <c r="C59" s="145" t="s">
        <v>74</v>
      </c>
      <c r="D59" s="37"/>
      <c r="E59" s="37"/>
      <c r="F59" s="37"/>
      <c r="G59" s="37"/>
      <c r="H59" s="37"/>
      <c r="I59" s="109"/>
      <c r="J59" s="78">
        <f>J81</f>
        <v>0</v>
      </c>
      <c r="K59" s="37"/>
      <c r="L59" s="110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8" t="s">
        <v>114</v>
      </c>
    </row>
    <row r="60" spans="1:47" s="9" customFormat="1" ht="24.9" customHeight="1">
      <c r="B60" s="146"/>
      <c r="C60" s="147"/>
      <c r="D60" s="148" t="s">
        <v>544</v>
      </c>
      <c r="E60" s="149"/>
      <c r="F60" s="149"/>
      <c r="G60" s="149"/>
      <c r="H60" s="149"/>
      <c r="I60" s="150"/>
      <c r="J60" s="151">
        <f>J82</f>
        <v>0</v>
      </c>
      <c r="K60" s="147"/>
      <c r="L60" s="152"/>
    </row>
    <row r="61" spans="1:47" s="9" customFormat="1" ht="24.9" customHeight="1">
      <c r="B61" s="146"/>
      <c r="C61" s="147"/>
      <c r="D61" s="148" t="s">
        <v>213</v>
      </c>
      <c r="E61" s="149"/>
      <c r="F61" s="149"/>
      <c r="G61" s="149"/>
      <c r="H61" s="149"/>
      <c r="I61" s="150"/>
      <c r="J61" s="151">
        <f>J84</f>
        <v>0</v>
      </c>
      <c r="K61" s="147"/>
      <c r="L61" s="152"/>
    </row>
    <row r="62" spans="1:47" s="2" customFormat="1" ht="21.75" customHeight="1">
      <c r="A62" s="35"/>
      <c r="B62" s="36"/>
      <c r="C62" s="37"/>
      <c r="D62" s="37"/>
      <c r="E62" s="37"/>
      <c r="F62" s="37"/>
      <c r="G62" s="37"/>
      <c r="H62" s="37"/>
      <c r="I62" s="109"/>
      <c r="J62" s="37"/>
      <c r="K62" s="37"/>
      <c r="L62" s="110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</row>
    <row r="63" spans="1:47" s="2" customFormat="1" ht="6.9" customHeight="1">
      <c r="A63" s="35"/>
      <c r="B63" s="48"/>
      <c r="C63" s="49"/>
      <c r="D63" s="49"/>
      <c r="E63" s="49"/>
      <c r="F63" s="49"/>
      <c r="G63" s="49"/>
      <c r="H63" s="49"/>
      <c r="I63" s="137"/>
      <c r="J63" s="49"/>
      <c r="K63" s="49"/>
      <c r="L63" s="110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</row>
    <row r="67" spans="1:31" s="2" customFormat="1" ht="6.9" customHeight="1">
      <c r="A67" s="35"/>
      <c r="B67" s="50"/>
      <c r="C67" s="51"/>
      <c r="D67" s="51"/>
      <c r="E67" s="51"/>
      <c r="F67" s="51"/>
      <c r="G67" s="51"/>
      <c r="H67" s="51"/>
      <c r="I67" s="140"/>
      <c r="J67" s="51"/>
      <c r="K67" s="51"/>
      <c r="L67" s="110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</row>
    <row r="68" spans="1:31" s="2" customFormat="1" ht="24.9" customHeight="1">
      <c r="A68" s="35"/>
      <c r="B68" s="36"/>
      <c r="C68" s="24" t="s">
        <v>122</v>
      </c>
      <c r="D68" s="37"/>
      <c r="E68" s="37"/>
      <c r="F68" s="37"/>
      <c r="G68" s="37"/>
      <c r="H68" s="37"/>
      <c r="I68" s="109"/>
      <c r="J68" s="37"/>
      <c r="K68" s="37"/>
      <c r="L68" s="110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</row>
    <row r="69" spans="1:31" s="2" customFormat="1" ht="6.9" customHeight="1">
      <c r="A69" s="35"/>
      <c r="B69" s="36"/>
      <c r="C69" s="37"/>
      <c r="D69" s="37"/>
      <c r="E69" s="37"/>
      <c r="F69" s="37"/>
      <c r="G69" s="37"/>
      <c r="H69" s="37"/>
      <c r="I69" s="109"/>
      <c r="J69" s="37"/>
      <c r="K69" s="37"/>
      <c r="L69" s="110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</row>
    <row r="70" spans="1:31" s="2" customFormat="1" ht="12" customHeight="1">
      <c r="A70" s="35"/>
      <c r="B70" s="36"/>
      <c r="C70" s="30" t="s">
        <v>16</v>
      </c>
      <c r="D70" s="37"/>
      <c r="E70" s="37"/>
      <c r="F70" s="37"/>
      <c r="G70" s="37"/>
      <c r="H70" s="37"/>
      <c r="I70" s="109"/>
      <c r="J70" s="37"/>
      <c r="K70" s="37"/>
      <c r="L70" s="110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spans="1:31" s="2" customFormat="1" ht="16.5" customHeight="1">
      <c r="A71" s="35"/>
      <c r="B71" s="36"/>
      <c r="C71" s="37"/>
      <c r="D71" s="37"/>
      <c r="E71" s="380" t="str">
        <f>E7</f>
        <v>Praha bez bariér - nádraží Hostivař, prostupnost uzlu, Praha 10, č. akce 999412_9 - rozpočet</v>
      </c>
      <c r="F71" s="381"/>
      <c r="G71" s="381"/>
      <c r="H71" s="381"/>
      <c r="I71" s="109"/>
      <c r="J71" s="37"/>
      <c r="K71" s="37"/>
      <c r="L71" s="110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1" s="2" customFormat="1" ht="12" customHeight="1">
      <c r="A72" s="35"/>
      <c r="B72" s="36"/>
      <c r="C72" s="30" t="s">
        <v>109</v>
      </c>
      <c r="D72" s="37"/>
      <c r="E72" s="37"/>
      <c r="F72" s="37"/>
      <c r="G72" s="37"/>
      <c r="H72" s="37"/>
      <c r="I72" s="109"/>
      <c r="J72" s="37"/>
      <c r="K72" s="37"/>
      <c r="L72" s="110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16.5" customHeight="1">
      <c r="A73" s="35"/>
      <c r="B73" s="36"/>
      <c r="C73" s="37"/>
      <c r="D73" s="37"/>
      <c r="E73" s="333" t="str">
        <f>E9</f>
        <v>SO 150 - DIO</v>
      </c>
      <c r="F73" s="382"/>
      <c r="G73" s="382"/>
      <c r="H73" s="382"/>
      <c r="I73" s="109"/>
      <c r="J73" s="37"/>
      <c r="K73" s="37"/>
      <c r="L73" s="110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6.9" customHeight="1">
      <c r="A74" s="35"/>
      <c r="B74" s="36"/>
      <c r="C74" s="37"/>
      <c r="D74" s="37"/>
      <c r="E74" s="37"/>
      <c r="F74" s="37"/>
      <c r="G74" s="37"/>
      <c r="H74" s="37"/>
      <c r="I74" s="109"/>
      <c r="J74" s="37"/>
      <c r="K74" s="37"/>
      <c r="L74" s="110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12" customHeight="1">
      <c r="A75" s="35"/>
      <c r="B75" s="36"/>
      <c r="C75" s="30" t="s">
        <v>21</v>
      </c>
      <c r="D75" s="37"/>
      <c r="E75" s="37"/>
      <c r="F75" s="28" t="str">
        <f>F12</f>
        <v xml:space="preserve"> </v>
      </c>
      <c r="G75" s="37"/>
      <c r="H75" s="37"/>
      <c r="I75" s="112" t="s">
        <v>23</v>
      </c>
      <c r="J75" s="60" t="str">
        <f>IF(J12="","",J12)</f>
        <v>23. 3. 2020</v>
      </c>
      <c r="K75" s="37"/>
      <c r="L75" s="110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6.9" customHeight="1">
      <c r="A76" s="35"/>
      <c r="B76" s="36"/>
      <c r="C76" s="37"/>
      <c r="D76" s="37"/>
      <c r="E76" s="37"/>
      <c r="F76" s="37"/>
      <c r="G76" s="37"/>
      <c r="H76" s="37"/>
      <c r="I76" s="109"/>
      <c r="J76" s="37"/>
      <c r="K76" s="37"/>
      <c r="L76" s="11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25.65" customHeight="1">
      <c r="A77" s="35"/>
      <c r="B77" s="36"/>
      <c r="C77" s="30" t="s">
        <v>25</v>
      </c>
      <c r="D77" s="37"/>
      <c r="E77" s="37"/>
      <c r="F77" s="28" t="str">
        <f>E15</f>
        <v>TSK Praha a.s.</v>
      </c>
      <c r="G77" s="37"/>
      <c r="H77" s="37"/>
      <c r="I77" s="112" t="s">
        <v>33</v>
      </c>
      <c r="J77" s="33" t="str">
        <f>E21</f>
        <v>SUDOP PRAHA a.s.</v>
      </c>
      <c r="K77" s="37"/>
      <c r="L77" s="11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15.15" customHeight="1">
      <c r="A78" s="35"/>
      <c r="B78" s="36"/>
      <c r="C78" s="30" t="s">
        <v>31</v>
      </c>
      <c r="D78" s="37"/>
      <c r="E78" s="37"/>
      <c r="F78" s="28" t="str">
        <f>IF(E18="","",E18)</f>
        <v>Vyplň údaj</v>
      </c>
      <c r="G78" s="37"/>
      <c r="H78" s="37"/>
      <c r="I78" s="112" t="s">
        <v>38</v>
      </c>
      <c r="J78" s="33" t="str">
        <f>E24</f>
        <v xml:space="preserve"> </v>
      </c>
      <c r="K78" s="37"/>
      <c r="L78" s="110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10.35" customHeight="1">
      <c r="A79" s="35"/>
      <c r="B79" s="36"/>
      <c r="C79" s="37"/>
      <c r="D79" s="37"/>
      <c r="E79" s="37"/>
      <c r="F79" s="37"/>
      <c r="G79" s="37"/>
      <c r="H79" s="37"/>
      <c r="I79" s="109"/>
      <c r="J79" s="37"/>
      <c r="K79" s="37"/>
      <c r="L79" s="110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11" customFormat="1" ht="29.25" customHeight="1">
      <c r="A80" s="160"/>
      <c r="B80" s="161"/>
      <c r="C80" s="162" t="s">
        <v>123</v>
      </c>
      <c r="D80" s="163" t="s">
        <v>61</v>
      </c>
      <c r="E80" s="163" t="s">
        <v>57</v>
      </c>
      <c r="F80" s="163" t="s">
        <v>58</v>
      </c>
      <c r="G80" s="163" t="s">
        <v>124</v>
      </c>
      <c r="H80" s="163" t="s">
        <v>125</v>
      </c>
      <c r="I80" s="164" t="s">
        <v>126</v>
      </c>
      <c r="J80" s="163" t="s">
        <v>113</v>
      </c>
      <c r="K80" s="165" t="s">
        <v>127</v>
      </c>
      <c r="L80" s="166"/>
      <c r="M80" s="69" t="s">
        <v>19</v>
      </c>
      <c r="N80" s="70" t="s">
        <v>46</v>
      </c>
      <c r="O80" s="70" t="s">
        <v>128</v>
      </c>
      <c r="P80" s="70" t="s">
        <v>129</v>
      </c>
      <c r="Q80" s="70" t="s">
        <v>130</v>
      </c>
      <c r="R80" s="70" t="s">
        <v>131</v>
      </c>
      <c r="S80" s="70" t="s">
        <v>132</v>
      </c>
      <c r="T80" s="71" t="s">
        <v>133</v>
      </c>
      <c r="U80" s="160"/>
      <c r="V80" s="160"/>
      <c r="W80" s="160"/>
      <c r="X80" s="160"/>
      <c r="Y80" s="160"/>
      <c r="Z80" s="160"/>
      <c r="AA80" s="160"/>
      <c r="AB80" s="160"/>
      <c r="AC80" s="160"/>
      <c r="AD80" s="160"/>
      <c r="AE80" s="160"/>
    </row>
    <row r="81" spans="1:65" s="2" customFormat="1" ht="22.8" customHeight="1">
      <c r="A81" s="35"/>
      <c r="B81" s="36"/>
      <c r="C81" s="76" t="s">
        <v>134</v>
      </c>
      <c r="D81" s="37"/>
      <c r="E81" s="37"/>
      <c r="F81" s="37"/>
      <c r="G81" s="37"/>
      <c r="H81" s="37"/>
      <c r="I81" s="109"/>
      <c r="J81" s="167">
        <f>BK81</f>
        <v>0</v>
      </c>
      <c r="K81" s="37"/>
      <c r="L81" s="40"/>
      <c r="M81" s="72"/>
      <c r="N81" s="168"/>
      <c r="O81" s="73"/>
      <c r="P81" s="169">
        <f>P82+P84</f>
        <v>0</v>
      </c>
      <c r="Q81" s="73"/>
      <c r="R81" s="169">
        <f>R82+R84</f>
        <v>0</v>
      </c>
      <c r="S81" s="73"/>
      <c r="T81" s="170">
        <f>T82+T84</f>
        <v>0</v>
      </c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T81" s="18" t="s">
        <v>75</v>
      </c>
      <c r="AU81" s="18" t="s">
        <v>114</v>
      </c>
      <c r="BK81" s="171">
        <f>BK82+BK84</f>
        <v>0</v>
      </c>
    </row>
    <row r="82" spans="1:65" s="12" customFormat="1" ht="25.95" customHeight="1">
      <c r="B82" s="172"/>
      <c r="C82" s="173"/>
      <c r="D82" s="174" t="s">
        <v>75</v>
      </c>
      <c r="E82" s="175" t="s">
        <v>545</v>
      </c>
      <c r="F82" s="175" t="s">
        <v>546</v>
      </c>
      <c r="G82" s="173"/>
      <c r="H82" s="173"/>
      <c r="I82" s="176"/>
      <c r="J82" s="177">
        <f>BK82</f>
        <v>0</v>
      </c>
      <c r="K82" s="173"/>
      <c r="L82" s="178"/>
      <c r="M82" s="179"/>
      <c r="N82" s="180"/>
      <c r="O82" s="180"/>
      <c r="P82" s="181">
        <f>P83</f>
        <v>0</v>
      </c>
      <c r="Q82" s="180"/>
      <c r="R82" s="181">
        <f>R83</f>
        <v>0</v>
      </c>
      <c r="S82" s="180"/>
      <c r="T82" s="182">
        <f>T83</f>
        <v>0</v>
      </c>
      <c r="AR82" s="183" t="s">
        <v>84</v>
      </c>
      <c r="AT82" s="184" t="s">
        <v>75</v>
      </c>
      <c r="AU82" s="184" t="s">
        <v>76</v>
      </c>
      <c r="AY82" s="183" t="s">
        <v>137</v>
      </c>
      <c r="BK82" s="185">
        <f>BK83</f>
        <v>0</v>
      </c>
    </row>
    <row r="83" spans="1:65" s="2" customFormat="1" ht="21.75" customHeight="1">
      <c r="A83" s="35"/>
      <c r="B83" s="36"/>
      <c r="C83" s="186" t="s">
        <v>84</v>
      </c>
      <c r="D83" s="186" t="s">
        <v>138</v>
      </c>
      <c r="E83" s="187" t="s">
        <v>547</v>
      </c>
      <c r="F83" s="188" t="s">
        <v>548</v>
      </c>
      <c r="G83" s="189" t="s">
        <v>549</v>
      </c>
      <c r="H83" s="190">
        <v>1</v>
      </c>
      <c r="I83" s="191"/>
      <c r="J83" s="192">
        <f>ROUND(I83*H83,2)</f>
        <v>0</v>
      </c>
      <c r="K83" s="188" t="s">
        <v>19</v>
      </c>
      <c r="L83" s="40"/>
      <c r="M83" s="193" t="s">
        <v>19</v>
      </c>
      <c r="N83" s="194" t="s">
        <v>47</v>
      </c>
      <c r="O83" s="65"/>
      <c r="P83" s="195">
        <f>O83*H83</f>
        <v>0</v>
      </c>
      <c r="Q83" s="195">
        <v>0</v>
      </c>
      <c r="R83" s="195">
        <f>Q83*H83</f>
        <v>0</v>
      </c>
      <c r="S83" s="195">
        <v>0</v>
      </c>
      <c r="T83" s="196">
        <f>S83*H83</f>
        <v>0</v>
      </c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R83" s="197" t="s">
        <v>142</v>
      </c>
      <c r="AT83" s="197" t="s">
        <v>138</v>
      </c>
      <c r="AU83" s="197" t="s">
        <v>84</v>
      </c>
      <c r="AY83" s="18" t="s">
        <v>137</v>
      </c>
      <c r="BE83" s="198">
        <f>IF(N83="základní",J83,0)</f>
        <v>0</v>
      </c>
      <c r="BF83" s="198">
        <f>IF(N83="snížená",J83,0)</f>
        <v>0</v>
      </c>
      <c r="BG83" s="198">
        <f>IF(N83="zákl. přenesená",J83,0)</f>
        <v>0</v>
      </c>
      <c r="BH83" s="198">
        <f>IF(N83="sníž. přenesená",J83,0)</f>
        <v>0</v>
      </c>
      <c r="BI83" s="198">
        <f>IF(N83="nulová",J83,0)</f>
        <v>0</v>
      </c>
      <c r="BJ83" s="18" t="s">
        <v>84</v>
      </c>
      <c r="BK83" s="198">
        <f>ROUND(I83*H83,2)</f>
        <v>0</v>
      </c>
      <c r="BL83" s="18" t="s">
        <v>142</v>
      </c>
      <c r="BM83" s="197" t="s">
        <v>86</v>
      </c>
    </row>
    <row r="84" spans="1:65" s="12" customFormat="1" ht="25.95" customHeight="1">
      <c r="B84" s="172"/>
      <c r="C84" s="173"/>
      <c r="D84" s="174" t="s">
        <v>75</v>
      </c>
      <c r="E84" s="175" t="s">
        <v>359</v>
      </c>
      <c r="F84" s="175" t="s">
        <v>360</v>
      </c>
      <c r="G84" s="173"/>
      <c r="H84" s="173"/>
      <c r="I84" s="176"/>
      <c r="J84" s="177">
        <f>BK84</f>
        <v>0</v>
      </c>
      <c r="K84" s="173"/>
      <c r="L84" s="178"/>
      <c r="M84" s="179"/>
      <c r="N84" s="180"/>
      <c r="O84" s="180"/>
      <c r="P84" s="181">
        <f>SUM(P85:P108)</f>
        <v>0</v>
      </c>
      <c r="Q84" s="180"/>
      <c r="R84" s="181">
        <f>SUM(R85:R108)</f>
        <v>0</v>
      </c>
      <c r="S84" s="180"/>
      <c r="T84" s="182">
        <f>SUM(T85:T108)</f>
        <v>0</v>
      </c>
      <c r="AR84" s="183" t="s">
        <v>84</v>
      </c>
      <c r="AT84" s="184" t="s">
        <v>75</v>
      </c>
      <c r="AU84" s="184" t="s">
        <v>76</v>
      </c>
      <c r="AY84" s="183" t="s">
        <v>137</v>
      </c>
      <c r="BK84" s="185">
        <f>SUM(BK85:BK108)</f>
        <v>0</v>
      </c>
    </row>
    <row r="85" spans="1:65" s="2" customFormat="1" ht="16.5" customHeight="1">
      <c r="A85" s="35"/>
      <c r="B85" s="36"/>
      <c r="C85" s="186" t="s">
        <v>86</v>
      </c>
      <c r="D85" s="186" t="s">
        <v>138</v>
      </c>
      <c r="E85" s="187" t="s">
        <v>550</v>
      </c>
      <c r="F85" s="188" t="s">
        <v>551</v>
      </c>
      <c r="G85" s="189" t="s">
        <v>151</v>
      </c>
      <c r="H85" s="190">
        <v>103</v>
      </c>
      <c r="I85" s="191"/>
      <c r="J85" s="192">
        <f t="shared" ref="J85:J108" si="0">ROUND(I85*H85,2)</f>
        <v>0</v>
      </c>
      <c r="K85" s="188" t="s">
        <v>161</v>
      </c>
      <c r="L85" s="40"/>
      <c r="M85" s="193" t="s">
        <v>19</v>
      </c>
      <c r="N85" s="194" t="s">
        <v>47</v>
      </c>
      <c r="O85" s="65"/>
      <c r="P85" s="195">
        <f t="shared" ref="P85:P108" si="1">O85*H85</f>
        <v>0</v>
      </c>
      <c r="Q85" s="195">
        <v>0</v>
      </c>
      <c r="R85" s="195">
        <f t="shared" ref="R85:R108" si="2">Q85*H85</f>
        <v>0</v>
      </c>
      <c r="S85" s="195">
        <v>0</v>
      </c>
      <c r="T85" s="196">
        <f t="shared" ref="T85:T108" si="3">S85*H85</f>
        <v>0</v>
      </c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R85" s="197" t="s">
        <v>142</v>
      </c>
      <c r="AT85" s="197" t="s">
        <v>138</v>
      </c>
      <c r="AU85" s="197" t="s">
        <v>84</v>
      </c>
      <c r="AY85" s="18" t="s">
        <v>137</v>
      </c>
      <c r="BE85" s="198">
        <f t="shared" ref="BE85:BE108" si="4">IF(N85="základní",J85,0)</f>
        <v>0</v>
      </c>
      <c r="BF85" s="198">
        <f t="shared" ref="BF85:BF108" si="5">IF(N85="snížená",J85,0)</f>
        <v>0</v>
      </c>
      <c r="BG85" s="198">
        <f t="shared" ref="BG85:BG108" si="6">IF(N85="zákl. přenesená",J85,0)</f>
        <v>0</v>
      </c>
      <c r="BH85" s="198">
        <f t="shared" ref="BH85:BH108" si="7">IF(N85="sníž. přenesená",J85,0)</f>
        <v>0</v>
      </c>
      <c r="BI85" s="198">
        <f t="shared" ref="BI85:BI108" si="8">IF(N85="nulová",J85,0)</f>
        <v>0</v>
      </c>
      <c r="BJ85" s="18" t="s">
        <v>84</v>
      </c>
      <c r="BK85" s="198">
        <f t="shared" ref="BK85:BK108" si="9">ROUND(I85*H85,2)</f>
        <v>0</v>
      </c>
      <c r="BL85" s="18" t="s">
        <v>142</v>
      </c>
      <c r="BM85" s="197" t="s">
        <v>142</v>
      </c>
    </row>
    <row r="86" spans="1:65" s="2" customFormat="1" ht="21.75" customHeight="1">
      <c r="A86" s="35"/>
      <c r="B86" s="36"/>
      <c r="C86" s="186" t="s">
        <v>148</v>
      </c>
      <c r="D86" s="186" t="s">
        <v>138</v>
      </c>
      <c r="E86" s="187" t="s">
        <v>552</v>
      </c>
      <c r="F86" s="188" t="s">
        <v>553</v>
      </c>
      <c r="G86" s="189" t="s">
        <v>151</v>
      </c>
      <c r="H86" s="190">
        <v>1382</v>
      </c>
      <c r="I86" s="191"/>
      <c r="J86" s="192">
        <f t="shared" si="0"/>
        <v>0</v>
      </c>
      <c r="K86" s="188" t="s">
        <v>161</v>
      </c>
      <c r="L86" s="40"/>
      <c r="M86" s="193" t="s">
        <v>19</v>
      </c>
      <c r="N86" s="194" t="s">
        <v>47</v>
      </c>
      <c r="O86" s="65"/>
      <c r="P86" s="195">
        <f t="shared" si="1"/>
        <v>0</v>
      </c>
      <c r="Q86" s="195">
        <v>0</v>
      </c>
      <c r="R86" s="195">
        <f t="shared" si="2"/>
        <v>0</v>
      </c>
      <c r="S86" s="195">
        <v>0</v>
      </c>
      <c r="T86" s="196">
        <f t="shared" si="3"/>
        <v>0</v>
      </c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R86" s="197" t="s">
        <v>142</v>
      </c>
      <c r="AT86" s="197" t="s">
        <v>138</v>
      </c>
      <c r="AU86" s="197" t="s">
        <v>84</v>
      </c>
      <c r="AY86" s="18" t="s">
        <v>137</v>
      </c>
      <c r="BE86" s="198">
        <f t="shared" si="4"/>
        <v>0</v>
      </c>
      <c r="BF86" s="198">
        <f t="shared" si="5"/>
        <v>0</v>
      </c>
      <c r="BG86" s="198">
        <f t="shared" si="6"/>
        <v>0</v>
      </c>
      <c r="BH86" s="198">
        <f t="shared" si="7"/>
        <v>0</v>
      </c>
      <c r="BI86" s="198">
        <f t="shared" si="8"/>
        <v>0</v>
      </c>
      <c r="BJ86" s="18" t="s">
        <v>84</v>
      </c>
      <c r="BK86" s="198">
        <f t="shared" si="9"/>
        <v>0</v>
      </c>
      <c r="BL86" s="18" t="s">
        <v>142</v>
      </c>
      <c r="BM86" s="197" t="s">
        <v>171</v>
      </c>
    </row>
    <row r="87" spans="1:65" s="2" customFormat="1" ht="16.5" customHeight="1">
      <c r="A87" s="35"/>
      <c r="B87" s="36"/>
      <c r="C87" s="186" t="s">
        <v>142</v>
      </c>
      <c r="D87" s="186" t="s">
        <v>138</v>
      </c>
      <c r="E87" s="187" t="s">
        <v>554</v>
      </c>
      <c r="F87" s="188" t="s">
        <v>555</v>
      </c>
      <c r="G87" s="189" t="s">
        <v>151</v>
      </c>
      <c r="H87" s="190">
        <v>12</v>
      </c>
      <c r="I87" s="191"/>
      <c r="J87" s="192">
        <f t="shared" si="0"/>
        <v>0</v>
      </c>
      <c r="K87" s="188" t="s">
        <v>161</v>
      </c>
      <c r="L87" s="40"/>
      <c r="M87" s="193" t="s">
        <v>19</v>
      </c>
      <c r="N87" s="194" t="s">
        <v>47</v>
      </c>
      <c r="O87" s="65"/>
      <c r="P87" s="195">
        <f t="shared" si="1"/>
        <v>0</v>
      </c>
      <c r="Q87" s="195">
        <v>0</v>
      </c>
      <c r="R87" s="195">
        <f t="shared" si="2"/>
        <v>0</v>
      </c>
      <c r="S87" s="195">
        <v>0</v>
      </c>
      <c r="T87" s="196">
        <f t="shared" si="3"/>
        <v>0</v>
      </c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R87" s="197" t="s">
        <v>142</v>
      </c>
      <c r="AT87" s="197" t="s">
        <v>138</v>
      </c>
      <c r="AU87" s="197" t="s">
        <v>84</v>
      </c>
      <c r="AY87" s="18" t="s">
        <v>137</v>
      </c>
      <c r="BE87" s="198">
        <f t="shared" si="4"/>
        <v>0</v>
      </c>
      <c r="BF87" s="198">
        <f t="shared" si="5"/>
        <v>0</v>
      </c>
      <c r="BG87" s="198">
        <f t="shared" si="6"/>
        <v>0</v>
      </c>
      <c r="BH87" s="198">
        <f t="shared" si="7"/>
        <v>0</v>
      </c>
      <c r="BI87" s="198">
        <f t="shared" si="8"/>
        <v>0</v>
      </c>
      <c r="BJ87" s="18" t="s">
        <v>84</v>
      </c>
      <c r="BK87" s="198">
        <f t="shared" si="9"/>
        <v>0</v>
      </c>
      <c r="BL87" s="18" t="s">
        <v>142</v>
      </c>
      <c r="BM87" s="197" t="s">
        <v>146</v>
      </c>
    </row>
    <row r="88" spans="1:65" s="2" customFormat="1" ht="21.75" customHeight="1">
      <c r="A88" s="35"/>
      <c r="B88" s="36"/>
      <c r="C88" s="186" t="s">
        <v>155</v>
      </c>
      <c r="D88" s="186" t="s">
        <v>138</v>
      </c>
      <c r="E88" s="187" t="s">
        <v>556</v>
      </c>
      <c r="F88" s="188" t="s">
        <v>557</v>
      </c>
      <c r="G88" s="189" t="s">
        <v>151</v>
      </c>
      <c r="H88" s="190">
        <v>12</v>
      </c>
      <c r="I88" s="191"/>
      <c r="J88" s="192">
        <f t="shared" si="0"/>
        <v>0</v>
      </c>
      <c r="K88" s="188" t="s">
        <v>161</v>
      </c>
      <c r="L88" s="40"/>
      <c r="M88" s="193" t="s">
        <v>19</v>
      </c>
      <c r="N88" s="194" t="s">
        <v>47</v>
      </c>
      <c r="O88" s="65"/>
      <c r="P88" s="195">
        <f t="shared" si="1"/>
        <v>0</v>
      </c>
      <c r="Q88" s="195">
        <v>0</v>
      </c>
      <c r="R88" s="195">
        <f t="shared" si="2"/>
        <v>0</v>
      </c>
      <c r="S88" s="195">
        <v>0</v>
      </c>
      <c r="T88" s="196">
        <f t="shared" si="3"/>
        <v>0</v>
      </c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R88" s="197" t="s">
        <v>142</v>
      </c>
      <c r="AT88" s="197" t="s">
        <v>138</v>
      </c>
      <c r="AU88" s="197" t="s">
        <v>84</v>
      </c>
      <c r="AY88" s="18" t="s">
        <v>137</v>
      </c>
      <c r="BE88" s="198">
        <f t="shared" si="4"/>
        <v>0</v>
      </c>
      <c r="BF88" s="198">
        <f t="shared" si="5"/>
        <v>0</v>
      </c>
      <c r="BG88" s="198">
        <f t="shared" si="6"/>
        <v>0</v>
      </c>
      <c r="BH88" s="198">
        <f t="shared" si="7"/>
        <v>0</v>
      </c>
      <c r="BI88" s="198">
        <f t="shared" si="8"/>
        <v>0</v>
      </c>
      <c r="BJ88" s="18" t="s">
        <v>84</v>
      </c>
      <c r="BK88" s="198">
        <f t="shared" si="9"/>
        <v>0</v>
      </c>
      <c r="BL88" s="18" t="s">
        <v>142</v>
      </c>
      <c r="BM88" s="197" t="s">
        <v>194</v>
      </c>
    </row>
    <row r="89" spans="1:65" s="2" customFormat="1" ht="16.5" customHeight="1">
      <c r="A89" s="35"/>
      <c r="B89" s="36"/>
      <c r="C89" s="186" t="s">
        <v>171</v>
      </c>
      <c r="D89" s="186" t="s">
        <v>138</v>
      </c>
      <c r="E89" s="187" t="s">
        <v>558</v>
      </c>
      <c r="F89" s="188" t="s">
        <v>559</v>
      </c>
      <c r="G89" s="189" t="s">
        <v>151</v>
      </c>
      <c r="H89" s="190">
        <v>104</v>
      </c>
      <c r="I89" s="191"/>
      <c r="J89" s="192">
        <f t="shared" si="0"/>
        <v>0</v>
      </c>
      <c r="K89" s="188" t="s">
        <v>161</v>
      </c>
      <c r="L89" s="40"/>
      <c r="M89" s="193" t="s">
        <v>19</v>
      </c>
      <c r="N89" s="194" t="s">
        <v>47</v>
      </c>
      <c r="O89" s="65"/>
      <c r="P89" s="195">
        <f t="shared" si="1"/>
        <v>0</v>
      </c>
      <c r="Q89" s="195">
        <v>0</v>
      </c>
      <c r="R89" s="195">
        <f t="shared" si="2"/>
        <v>0</v>
      </c>
      <c r="S89" s="195">
        <v>0</v>
      </c>
      <c r="T89" s="196">
        <f t="shared" si="3"/>
        <v>0</v>
      </c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R89" s="197" t="s">
        <v>142</v>
      </c>
      <c r="AT89" s="197" t="s">
        <v>138</v>
      </c>
      <c r="AU89" s="197" t="s">
        <v>84</v>
      </c>
      <c r="AY89" s="18" t="s">
        <v>137</v>
      </c>
      <c r="BE89" s="198">
        <f t="shared" si="4"/>
        <v>0</v>
      </c>
      <c r="BF89" s="198">
        <f t="shared" si="5"/>
        <v>0</v>
      </c>
      <c r="BG89" s="198">
        <f t="shared" si="6"/>
        <v>0</v>
      </c>
      <c r="BH89" s="198">
        <f t="shared" si="7"/>
        <v>0</v>
      </c>
      <c r="BI89" s="198">
        <f t="shared" si="8"/>
        <v>0</v>
      </c>
      <c r="BJ89" s="18" t="s">
        <v>84</v>
      </c>
      <c r="BK89" s="198">
        <f t="shared" si="9"/>
        <v>0</v>
      </c>
      <c r="BL89" s="18" t="s">
        <v>142</v>
      </c>
      <c r="BM89" s="197" t="s">
        <v>205</v>
      </c>
    </row>
    <row r="90" spans="1:65" s="2" customFormat="1" ht="21.75" customHeight="1">
      <c r="A90" s="35"/>
      <c r="B90" s="36"/>
      <c r="C90" s="186" t="s">
        <v>176</v>
      </c>
      <c r="D90" s="186" t="s">
        <v>138</v>
      </c>
      <c r="E90" s="187" t="s">
        <v>560</v>
      </c>
      <c r="F90" s="188" t="s">
        <v>561</v>
      </c>
      <c r="G90" s="189" t="s">
        <v>151</v>
      </c>
      <c r="H90" s="190">
        <v>1283</v>
      </c>
      <c r="I90" s="191"/>
      <c r="J90" s="192">
        <f t="shared" si="0"/>
        <v>0</v>
      </c>
      <c r="K90" s="188" t="s">
        <v>161</v>
      </c>
      <c r="L90" s="40"/>
      <c r="M90" s="193" t="s">
        <v>19</v>
      </c>
      <c r="N90" s="194" t="s">
        <v>47</v>
      </c>
      <c r="O90" s="65"/>
      <c r="P90" s="195">
        <f t="shared" si="1"/>
        <v>0</v>
      </c>
      <c r="Q90" s="195">
        <v>0</v>
      </c>
      <c r="R90" s="195">
        <f t="shared" si="2"/>
        <v>0</v>
      </c>
      <c r="S90" s="195">
        <v>0</v>
      </c>
      <c r="T90" s="196">
        <f t="shared" si="3"/>
        <v>0</v>
      </c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R90" s="197" t="s">
        <v>142</v>
      </c>
      <c r="AT90" s="197" t="s">
        <v>138</v>
      </c>
      <c r="AU90" s="197" t="s">
        <v>84</v>
      </c>
      <c r="AY90" s="18" t="s">
        <v>137</v>
      </c>
      <c r="BE90" s="198">
        <f t="shared" si="4"/>
        <v>0</v>
      </c>
      <c r="BF90" s="198">
        <f t="shared" si="5"/>
        <v>0</v>
      </c>
      <c r="BG90" s="198">
        <f t="shared" si="6"/>
        <v>0</v>
      </c>
      <c r="BH90" s="198">
        <f t="shared" si="7"/>
        <v>0</v>
      </c>
      <c r="BI90" s="198">
        <f t="shared" si="8"/>
        <v>0</v>
      </c>
      <c r="BJ90" s="18" t="s">
        <v>84</v>
      </c>
      <c r="BK90" s="198">
        <f t="shared" si="9"/>
        <v>0</v>
      </c>
      <c r="BL90" s="18" t="s">
        <v>142</v>
      </c>
      <c r="BM90" s="197" t="s">
        <v>238</v>
      </c>
    </row>
    <row r="91" spans="1:65" s="2" customFormat="1" ht="21.75" customHeight="1">
      <c r="A91" s="35"/>
      <c r="B91" s="36"/>
      <c r="C91" s="186" t="s">
        <v>146</v>
      </c>
      <c r="D91" s="186" t="s">
        <v>138</v>
      </c>
      <c r="E91" s="187" t="s">
        <v>562</v>
      </c>
      <c r="F91" s="188" t="s">
        <v>563</v>
      </c>
      <c r="G91" s="189" t="s">
        <v>151</v>
      </c>
      <c r="H91" s="190">
        <v>1</v>
      </c>
      <c r="I91" s="191"/>
      <c r="J91" s="192">
        <f t="shared" si="0"/>
        <v>0</v>
      </c>
      <c r="K91" s="188" t="s">
        <v>161</v>
      </c>
      <c r="L91" s="40"/>
      <c r="M91" s="193" t="s">
        <v>19</v>
      </c>
      <c r="N91" s="194" t="s">
        <v>47</v>
      </c>
      <c r="O91" s="65"/>
      <c r="P91" s="195">
        <f t="shared" si="1"/>
        <v>0</v>
      </c>
      <c r="Q91" s="195">
        <v>0</v>
      </c>
      <c r="R91" s="195">
        <f t="shared" si="2"/>
        <v>0</v>
      </c>
      <c r="S91" s="195">
        <v>0</v>
      </c>
      <c r="T91" s="196">
        <f t="shared" si="3"/>
        <v>0</v>
      </c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R91" s="197" t="s">
        <v>142</v>
      </c>
      <c r="AT91" s="197" t="s">
        <v>138</v>
      </c>
      <c r="AU91" s="197" t="s">
        <v>84</v>
      </c>
      <c r="AY91" s="18" t="s">
        <v>137</v>
      </c>
      <c r="BE91" s="198">
        <f t="shared" si="4"/>
        <v>0</v>
      </c>
      <c r="BF91" s="198">
        <f t="shared" si="5"/>
        <v>0</v>
      </c>
      <c r="BG91" s="198">
        <f t="shared" si="6"/>
        <v>0</v>
      </c>
      <c r="BH91" s="198">
        <f t="shared" si="7"/>
        <v>0</v>
      </c>
      <c r="BI91" s="198">
        <f t="shared" si="8"/>
        <v>0</v>
      </c>
      <c r="BJ91" s="18" t="s">
        <v>84</v>
      </c>
      <c r="BK91" s="198">
        <f t="shared" si="9"/>
        <v>0</v>
      </c>
      <c r="BL91" s="18" t="s">
        <v>142</v>
      </c>
      <c r="BM91" s="197" t="s">
        <v>147</v>
      </c>
    </row>
    <row r="92" spans="1:65" s="2" customFormat="1" ht="21.75" customHeight="1">
      <c r="A92" s="35"/>
      <c r="B92" s="36"/>
      <c r="C92" s="186" t="s">
        <v>186</v>
      </c>
      <c r="D92" s="186" t="s">
        <v>138</v>
      </c>
      <c r="E92" s="187" t="s">
        <v>564</v>
      </c>
      <c r="F92" s="188" t="s">
        <v>565</v>
      </c>
      <c r="G92" s="189" t="s">
        <v>151</v>
      </c>
      <c r="H92" s="190">
        <v>2</v>
      </c>
      <c r="I92" s="191"/>
      <c r="J92" s="192">
        <f t="shared" si="0"/>
        <v>0</v>
      </c>
      <c r="K92" s="188" t="s">
        <v>161</v>
      </c>
      <c r="L92" s="40"/>
      <c r="M92" s="193" t="s">
        <v>19</v>
      </c>
      <c r="N92" s="194" t="s">
        <v>47</v>
      </c>
      <c r="O92" s="65"/>
      <c r="P92" s="195">
        <f t="shared" si="1"/>
        <v>0</v>
      </c>
      <c r="Q92" s="195">
        <v>0</v>
      </c>
      <c r="R92" s="195">
        <f t="shared" si="2"/>
        <v>0</v>
      </c>
      <c r="S92" s="195">
        <v>0</v>
      </c>
      <c r="T92" s="196">
        <f t="shared" si="3"/>
        <v>0</v>
      </c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R92" s="197" t="s">
        <v>142</v>
      </c>
      <c r="AT92" s="197" t="s">
        <v>138</v>
      </c>
      <c r="AU92" s="197" t="s">
        <v>84</v>
      </c>
      <c r="AY92" s="18" t="s">
        <v>137</v>
      </c>
      <c r="BE92" s="198">
        <f t="shared" si="4"/>
        <v>0</v>
      </c>
      <c r="BF92" s="198">
        <f t="shared" si="5"/>
        <v>0</v>
      </c>
      <c r="BG92" s="198">
        <f t="shared" si="6"/>
        <v>0</v>
      </c>
      <c r="BH92" s="198">
        <f t="shared" si="7"/>
        <v>0</v>
      </c>
      <c r="BI92" s="198">
        <f t="shared" si="8"/>
        <v>0</v>
      </c>
      <c r="BJ92" s="18" t="s">
        <v>84</v>
      </c>
      <c r="BK92" s="198">
        <f t="shared" si="9"/>
        <v>0</v>
      </c>
      <c r="BL92" s="18" t="s">
        <v>142</v>
      </c>
      <c r="BM92" s="197" t="s">
        <v>152</v>
      </c>
    </row>
    <row r="93" spans="1:65" s="2" customFormat="1" ht="21.75" customHeight="1">
      <c r="A93" s="35"/>
      <c r="B93" s="36"/>
      <c r="C93" s="186" t="s">
        <v>194</v>
      </c>
      <c r="D93" s="186" t="s">
        <v>138</v>
      </c>
      <c r="E93" s="187" t="s">
        <v>566</v>
      </c>
      <c r="F93" s="188" t="s">
        <v>567</v>
      </c>
      <c r="G93" s="189" t="s">
        <v>151</v>
      </c>
      <c r="H93" s="190">
        <v>10</v>
      </c>
      <c r="I93" s="191"/>
      <c r="J93" s="192">
        <f t="shared" si="0"/>
        <v>0</v>
      </c>
      <c r="K93" s="188" t="s">
        <v>161</v>
      </c>
      <c r="L93" s="40"/>
      <c r="M93" s="193" t="s">
        <v>19</v>
      </c>
      <c r="N93" s="194" t="s">
        <v>47</v>
      </c>
      <c r="O93" s="65"/>
      <c r="P93" s="195">
        <f t="shared" si="1"/>
        <v>0</v>
      </c>
      <c r="Q93" s="195">
        <v>0</v>
      </c>
      <c r="R93" s="195">
        <f t="shared" si="2"/>
        <v>0</v>
      </c>
      <c r="S93" s="195">
        <v>0</v>
      </c>
      <c r="T93" s="196">
        <f t="shared" si="3"/>
        <v>0</v>
      </c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R93" s="197" t="s">
        <v>142</v>
      </c>
      <c r="AT93" s="197" t="s">
        <v>138</v>
      </c>
      <c r="AU93" s="197" t="s">
        <v>84</v>
      </c>
      <c r="AY93" s="18" t="s">
        <v>137</v>
      </c>
      <c r="BE93" s="198">
        <f t="shared" si="4"/>
        <v>0</v>
      </c>
      <c r="BF93" s="198">
        <f t="shared" si="5"/>
        <v>0</v>
      </c>
      <c r="BG93" s="198">
        <f t="shared" si="6"/>
        <v>0</v>
      </c>
      <c r="BH93" s="198">
        <f t="shared" si="7"/>
        <v>0</v>
      </c>
      <c r="BI93" s="198">
        <f t="shared" si="8"/>
        <v>0</v>
      </c>
      <c r="BJ93" s="18" t="s">
        <v>84</v>
      </c>
      <c r="BK93" s="198">
        <f t="shared" si="9"/>
        <v>0</v>
      </c>
      <c r="BL93" s="18" t="s">
        <v>142</v>
      </c>
      <c r="BM93" s="197" t="s">
        <v>247</v>
      </c>
    </row>
    <row r="94" spans="1:65" s="2" customFormat="1" ht="21.75" customHeight="1">
      <c r="A94" s="35"/>
      <c r="B94" s="36"/>
      <c r="C94" s="186" t="s">
        <v>200</v>
      </c>
      <c r="D94" s="186" t="s">
        <v>138</v>
      </c>
      <c r="E94" s="187" t="s">
        <v>568</v>
      </c>
      <c r="F94" s="188" t="s">
        <v>569</v>
      </c>
      <c r="G94" s="189" t="s">
        <v>151</v>
      </c>
      <c r="H94" s="190">
        <v>15</v>
      </c>
      <c r="I94" s="191"/>
      <c r="J94" s="192">
        <f t="shared" si="0"/>
        <v>0</v>
      </c>
      <c r="K94" s="188" t="s">
        <v>161</v>
      </c>
      <c r="L94" s="40"/>
      <c r="M94" s="193" t="s">
        <v>19</v>
      </c>
      <c r="N94" s="194" t="s">
        <v>47</v>
      </c>
      <c r="O94" s="65"/>
      <c r="P94" s="195">
        <f t="shared" si="1"/>
        <v>0</v>
      </c>
      <c r="Q94" s="195">
        <v>0</v>
      </c>
      <c r="R94" s="195">
        <f t="shared" si="2"/>
        <v>0</v>
      </c>
      <c r="S94" s="195">
        <v>0</v>
      </c>
      <c r="T94" s="196">
        <f t="shared" si="3"/>
        <v>0</v>
      </c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R94" s="197" t="s">
        <v>142</v>
      </c>
      <c r="AT94" s="197" t="s">
        <v>138</v>
      </c>
      <c r="AU94" s="197" t="s">
        <v>84</v>
      </c>
      <c r="AY94" s="18" t="s">
        <v>137</v>
      </c>
      <c r="BE94" s="198">
        <f t="shared" si="4"/>
        <v>0</v>
      </c>
      <c r="BF94" s="198">
        <f t="shared" si="5"/>
        <v>0</v>
      </c>
      <c r="BG94" s="198">
        <f t="shared" si="6"/>
        <v>0</v>
      </c>
      <c r="BH94" s="198">
        <f t="shared" si="7"/>
        <v>0</v>
      </c>
      <c r="BI94" s="198">
        <f t="shared" si="8"/>
        <v>0</v>
      </c>
      <c r="BJ94" s="18" t="s">
        <v>84</v>
      </c>
      <c r="BK94" s="198">
        <f t="shared" si="9"/>
        <v>0</v>
      </c>
      <c r="BL94" s="18" t="s">
        <v>142</v>
      </c>
      <c r="BM94" s="197" t="s">
        <v>253</v>
      </c>
    </row>
    <row r="95" spans="1:65" s="2" customFormat="1" ht="16.5" customHeight="1">
      <c r="A95" s="35"/>
      <c r="B95" s="36"/>
      <c r="C95" s="186" t="s">
        <v>205</v>
      </c>
      <c r="D95" s="186" t="s">
        <v>138</v>
      </c>
      <c r="E95" s="187" t="s">
        <v>570</v>
      </c>
      <c r="F95" s="188" t="s">
        <v>571</v>
      </c>
      <c r="G95" s="189" t="s">
        <v>151</v>
      </c>
      <c r="H95" s="190">
        <v>9</v>
      </c>
      <c r="I95" s="191"/>
      <c r="J95" s="192">
        <f t="shared" si="0"/>
        <v>0</v>
      </c>
      <c r="K95" s="188" t="s">
        <v>161</v>
      </c>
      <c r="L95" s="40"/>
      <c r="M95" s="193" t="s">
        <v>19</v>
      </c>
      <c r="N95" s="194" t="s">
        <v>47</v>
      </c>
      <c r="O95" s="65"/>
      <c r="P95" s="195">
        <f t="shared" si="1"/>
        <v>0</v>
      </c>
      <c r="Q95" s="195">
        <v>0</v>
      </c>
      <c r="R95" s="195">
        <f t="shared" si="2"/>
        <v>0</v>
      </c>
      <c r="S95" s="195">
        <v>0</v>
      </c>
      <c r="T95" s="196">
        <f t="shared" si="3"/>
        <v>0</v>
      </c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R95" s="197" t="s">
        <v>142</v>
      </c>
      <c r="AT95" s="197" t="s">
        <v>138</v>
      </c>
      <c r="AU95" s="197" t="s">
        <v>84</v>
      </c>
      <c r="AY95" s="18" t="s">
        <v>137</v>
      </c>
      <c r="BE95" s="198">
        <f t="shared" si="4"/>
        <v>0</v>
      </c>
      <c r="BF95" s="198">
        <f t="shared" si="5"/>
        <v>0</v>
      </c>
      <c r="BG95" s="198">
        <f t="shared" si="6"/>
        <v>0</v>
      </c>
      <c r="BH95" s="198">
        <f t="shared" si="7"/>
        <v>0</v>
      </c>
      <c r="BI95" s="198">
        <f t="shared" si="8"/>
        <v>0</v>
      </c>
      <c r="BJ95" s="18" t="s">
        <v>84</v>
      </c>
      <c r="BK95" s="198">
        <f t="shared" si="9"/>
        <v>0</v>
      </c>
      <c r="BL95" s="18" t="s">
        <v>142</v>
      </c>
      <c r="BM95" s="197" t="s">
        <v>258</v>
      </c>
    </row>
    <row r="96" spans="1:65" s="2" customFormat="1" ht="16.5" customHeight="1">
      <c r="A96" s="35"/>
      <c r="B96" s="36"/>
      <c r="C96" s="186" t="s">
        <v>259</v>
      </c>
      <c r="D96" s="186" t="s">
        <v>138</v>
      </c>
      <c r="E96" s="187" t="s">
        <v>572</v>
      </c>
      <c r="F96" s="188" t="s">
        <v>573</v>
      </c>
      <c r="G96" s="189" t="s">
        <v>151</v>
      </c>
      <c r="H96" s="190">
        <v>9</v>
      </c>
      <c r="I96" s="191"/>
      <c r="J96" s="192">
        <f t="shared" si="0"/>
        <v>0</v>
      </c>
      <c r="K96" s="188" t="s">
        <v>161</v>
      </c>
      <c r="L96" s="40"/>
      <c r="M96" s="193" t="s">
        <v>19</v>
      </c>
      <c r="N96" s="194" t="s">
        <v>47</v>
      </c>
      <c r="O96" s="65"/>
      <c r="P96" s="195">
        <f t="shared" si="1"/>
        <v>0</v>
      </c>
      <c r="Q96" s="195">
        <v>0</v>
      </c>
      <c r="R96" s="195">
        <f t="shared" si="2"/>
        <v>0</v>
      </c>
      <c r="S96" s="195">
        <v>0</v>
      </c>
      <c r="T96" s="196">
        <f t="shared" si="3"/>
        <v>0</v>
      </c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R96" s="197" t="s">
        <v>142</v>
      </c>
      <c r="AT96" s="197" t="s">
        <v>138</v>
      </c>
      <c r="AU96" s="197" t="s">
        <v>84</v>
      </c>
      <c r="AY96" s="18" t="s">
        <v>137</v>
      </c>
      <c r="BE96" s="198">
        <f t="shared" si="4"/>
        <v>0</v>
      </c>
      <c r="BF96" s="198">
        <f t="shared" si="5"/>
        <v>0</v>
      </c>
      <c r="BG96" s="198">
        <f t="shared" si="6"/>
        <v>0</v>
      </c>
      <c r="BH96" s="198">
        <f t="shared" si="7"/>
        <v>0</v>
      </c>
      <c r="BI96" s="198">
        <f t="shared" si="8"/>
        <v>0</v>
      </c>
      <c r="BJ96" s="18" t="s">
        <v>84</v>
      </c>
      <c r="BK96" s="198">
        <f t="shared" si="9"/>
        <v>0</v>
      </c>
      <c r="BL96" s="18" t="s">
        <v>142</v>
      </c>
      <c r="BM96" s="197" t="s">
        <v>262</v>
      </c>
    </row>
    <row r="97" spans="1:65" s="2" customFormat="1" ht="16.5" customHeight="1">
      <c r="A97" s="35"/>
      <c r="B97" s="36"/>
      <c r="C97" s="186" t="s">
        <v>238</v>
      </c>
      <c r="D97" s="186" t="s">
        <v>138</v>
      </c>
      <c r="E97" s="187" t="s">
        <v>574</v>
      </c>
      <c r="F97" s="188" t="s">
        <v>575</v>
      </c>
      <c r="G97" s="189" t="s">
        <v>219</v>
      </c>
      <c r="H97" s="190">
        <v>8.16</v>
      </c>
      <c r="I97" s="191"/>
      <c r="J97" s="192">
        <f t="shared" si="0"/>
        <v>0</v>
      </c>
      <c r="K97" s="188" t="s">
        <v>19</v>
      </c>
      <c r="L97" s="40"/>
      <c r="M97" s="193" t="s">
        <v>19</v>
      </c>
      <c r="N97" s="194" t="s">
        <v>47</v>
      </c>
      <c r="O97" s="65"/>
      <c r="P97" s="195">
        <f t="shared" si="1"/>
        <v>0</v>
      </c>
      <c r="Q97" s="195">
        <v>0</v>
      </c>
      <c r="R97" s="195">
        <f t="shared" si="2"/>
        <v>0</v>
      </c>
      <c r="S97" s="195">
        <v>0</v>
      </c>
      <c r="T97" s="196">
        <f t="shared" si="3"/>
        <v>0</v>
      </c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R97" s="197" t="s">
        <v>142</v>
      </c>
      <c r="AT97" s="197" t="s">
        <v>138</v>
      </c>
      <c r="AU97" s="197" t="s">
        <v>84</v>
      </c>
      <c r="AY97" s="18" t="s">
        <v>137</v>
      </c>
      <c r="BE97" s="198">
        <f t="shared" si="4"/>
        <v>0</v>
      </c>
      <c r="BF97" s="198">
        <f t="shared" si="5"/>
        <v>0</v>
      </c>
      <c r="BG97" s="198">
        <f t="shared" si="6"/>
        <v>0</v>
      </c>
      <c r="BH97" s="198">
        <f t="shared" si="7"/>
        <v>0</v>
      </c>
      <c r="BI97" s="198">
        <f t="shared" si="8"/>
        <v>0</v>
      </c>
      <c r="BJ97" s="18" t="s">
        <v>84</v>
      </c>
      <c r="BK97" s="198">
        <f t="shared" si="9"/>
        <v>0</v>
      </c>
      <c r="BL97" s="18" t="s">
        <v>142</v>
      </c>
      <c r="BM97" s="197" t="s">
        <v>267</v>
      </c>
    </row>
    <row r="98" spans="1:65" s="2" customFormat="1" ht="16.5" customHeight="1">
      <c r="A98" s="35"/>
      <c r="B98" s="36"/>
      <c r="C98" s="186" t="s">
        <v>8</v>
      </c>
      <c r="D98" s="186" t="s">
        <v>138</v>
      </c>
      <c r="E98" s="187" t="s">
        <v>576</v>
      </c>
      <c r="F98" s="188" t="s">
        <v>577</v>
      </c>
      <c r="G98" s="189" t="s">
        <v>219</v>
      </c>
      <c r="H98" s="190">
        <v>8.16</v>
      </c>
      <c r="I98" s="191"/>
      <c r="J98" s="192">
        <f t="shared" si="0"/>
        <v>0</v>
      </c>
      <c r="K98" s="188" t="s">
        <v>19</v>
      </c>
      <c r="L98" s="40"/>
      <c r="M98" s="193" t="s">
        <v>19</v>
      </c>
      <c r="N98" s="194" t="s">
        <v>47</v>
      </c>
      <c r="O98" s="65"/>
      <c r="P98" s="195">
        <f t="shared" si="1"/>
        <v>0</v>
      </c>
      <c r="Q98" s="195">
        <v>0</v>
      </c>
      <c r="R98" s="195">
        <f t="shared" si="2"/>
        <v>0</v>
      </c>
      <c r="S98" s="195">
        <v>0</v>
      </c>
      <c r="T98" s="196">
        <f t="shared" si="3"/>
        <v>0</v>
      </c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R98" s="197" t="s">
        <v>142</v>
      </c>
      <c r="AT98" s="197" t="s">
        <v>138</v>
      </c>
      <c r="AU98" s="197" t="s">
        <v>84</v>
      </c>
      <c r="AY98" s="18" t="s">
        <v>137</v>
      </c>
      <c r="BE98" s="198">
        <f t="shared" si="4"/>
        <v>0</v>
      </c>
      <c r="BF98" s="198">
        <f t="shared" si="5"/>
        <v>0</v>
      </c>
      <c r="BG98" s="198">
        <f t="shared" si="6"/>
        <v>0</v>
      </c>
      <c r="BH98" s="198">
        <f t="shared" si="7"/>
        <v>0</v>
      </c>
      <c r="BI98" s="198">
        <f t="shared" si="8"/>
        <v>0</v>
      </c>
      <c r="BJ98" s="18" t="s">
        <v>84</v>
      </c>
      <c r="BK98" s="198">
        <f t="shared" si="9"/>
        <v>0</v>
      </c>
      <c r="BL98" s="18" t="s">
        <v>142</v>
      </c>
      <c r="BM98" s="197" t="s">
        <v>248</v>
      </c>
    </row>
    <row r="99" spans="1:65" s="2" customFormat="1" ht="16.5" customHeight="1">
      <c r="A99" s="35"/>
      <c r="B99" s="36"/>
      <c r="C99" s="186" t="s">
        <v>147</v>
      </c>
      <c r="D99" s="186" t="s">
        <v>138</v>
      </c>
      <c r="E99" s="187" t="s">
        <v>578</v>
      </c>
      <c r="F99" s="188" t="s">
        <v>579</v>
      </c>
      <c r="G99" s="189" t="s">
        <v>237</v>
      </c>
      <c r="H99" s="190">
        <v>169</v>
      </c>
      <c r="I99" s="191"/>
      <c r="J99" s="192">
        <f t="shared" si="0"/>
        <v>0</v>
      </c>
      <c r="K99" s="188" t="s">
        <v>19</v>
      </c>
      <c r="L99" s="40"/>
      <c r="M99" s="193" t="s">
        <v>19</v>
      </c>
      <c r="N99" s="194" t="s">
        <v>47</v>
      </c>
      <c r="O99" s="65"/>
      <c r="P99" s="195">
        <f t="shared" si="1"/>
        <v>0</v>
      </c>
      <c r="Q99" s="195">
        <v>0</v>
      </c>
      <c r="R99" s="195">
        <f t="shared" si="2"/>
        <v>0</v>
      </c>
      <c r="S99" s="195">
        <v>0</v>
      </c>
      <c r="T99" s="196">
        <f t="shared" si="3"/>
        <v>0</v>
      </c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R99" s="197" t="s">
        <v>142</v>
      </c>
      <c r="AT99" s="197" t="s">
        <v>138</v>
      </c>
      <c r="AU99" s="197" t="s">
        <v>84</v>
      </c>
      <c r="AY99" s="18" t="s">
        <v>137</v>
      </c>
      <c r="BE99" s="198">
        <f t="shared" si="4"/>
        <v>0</v>
      </c>
      <c r="BF99" s="198">
        <f t="shared" si="5"/>
        <v>0</v>
      </c>
      <c r="BG99" s="198">
        <f t="shared" si="6"/>
        <v>0</v>
      </c>
      <c r="BH99" s="198">
        <f t="shared" si="7"/>
        <v>0</v>
      </c>
      <c r="BI99" s="198">
        <f t="shared" si="8"/>
        <v>0</v>
      </c>
      <c r="BJ99" s="18" t="s">
        <v>84</v>
      </c>
      <c r="BK99" s="198">
        <f t="shared" si="9"/>
        <v>0</v>
      </c>
      <c r="BL99" s="18" t="s">
        <v>142</v>
      </c>
      <c r="BM99" s="197" t="s">
        <v>277</v>
      </c>
    </row>
    <row r="100" spans="1:65" s="2" customFormat="1" ht="16.5" customHeight="1">
      <c r="A100" s="35"/>
      <c r="B100" s="36"/>
      <c r="C100" s="186" t="s">
        <v>282</v>
      </c>
      <c r="D100" s="186" t="s">
        <v>138</v>
      </c>
      <c r="E100" s="187" t="s">
        <v>580</v>
      </c>
      <c r="F100" s="188" t="s">
        <v>581</v>
      </c>
      <c r="G100" s="189" t="s">
        <v>237</v>
      </c>
      <c r="H100" s="190">
        <v>1690</v>
      </c>
      <c r="I100" s="191"/>
      <c r="J100" s="192">
        <f t="shared" si="0"/>
        <v>0</v>
      </c>
      <c r="K100" s="188" t="s">
        <v>19</v>
      </c>
      <c r="L100" s="40"/>
      <c r="M100" s="193" t="s">
        <v>19</v>
      </c>
      <c r="N100" s="194" t="s">
        <v>47</v>
      </c>
      <c r="O100" s="65"/>
      <c r="P100" s="195">
        <f t="shared" si="1"/>
        <v>0</v>
      </c>
      <c r="Q100" s="195">
        <v>0</v>
      </c>
      <c r="R100" s="195">
        <f t="shared" si="2"/>
        <v>0</v>
      </c>
      <c r="S100" s="195">
        <v>0</v>
      </c>
      <c r="T100" s="196">
        <f t="shared" si="3"/>
        <v>0</v>
      </c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R100" s="197" t="s">
        <v>142</v>
      </c>
      <c r="AT100" s="197" t="s">
        <v>138</v>
      </c>
      <c r="AU100" s="197" t="s">
        <v>84</v>
      </c>
      <c r="AY100" s="18" t="s">
        <v>137</v>
      </c>
      <c r="BE100" s="198">
        <f t="shared" si="4"/>
        <v>0</v>
      </c>
      <c r="BF100" s="198">
        <f t="shared" si="5"/>
        <v>0</v>
      </c>
      <c r="BG100" s="198">
        <f t="shared" si="6"/>
        <v>0</v>
      </c>
      <c r="BH100" s="198">
        <f t="shared" si="7"/>
        <v>0</v>
      </c>
      <c r="BI100" s="198">
        <f t="shared" si="8"/>
        <v>0</v>
      </c>
      <c r="BJ100" s="18" t="s">
        <v>84</v>
      </c>
      <c r="BK100" s="198">
        <f t="shared" si="9"/>
        <v>0</v>
      </c>
      <c r="BL100" s="18" t="s">
        <v>142</v>
      </c>
      <c r="BM100" s="197" t="s">
        <v>285</v>
      </c>
    </row>
    <row r="101" spans="1:65" s="2" customFormat="1" ht="16.5" customHeight="1">
      <c r="A101" s="35"/>
      <c r="B101" s="36"/>
      <c r="C101" s="186" t="s">
        <v>152</v>
      </c>
      <c r="D101" s="186" t="s">
        <v>138</v>
      </c>
      <c r="E101" s="187" t="s">
        <v>582</v>
      </c>
      <c r="F101" s="188" t="s">
        <v>583</v>
      </c>
      <c r="G101" s="189" t="s">
        <v>151</v>
      </c>
      <c r="H101" s="190">
        <v>22</v>
      </c>
      <c r="I101" s="191"/>
      <c r="J101" s="192">
        <f t="shared" si="0"/>
        <v>0</v>
      </c>
      <c r="K101" s="188" t="s">
        <v>19</v>
      </c>
      <c r="L101" s="40"/>
      <c r="M101" s="193" t="s">
        <v>19</v>
      </c>
      <c r="N101" s="194" t="s">
        <v>47</v>
      </c>
      <c r="O101" s="65"/>
      <c r="P101" s="195">
        <f t="shared" si="1"/>
        <v>0</v>
      </c>
      <c r="Q101" s="195">
        <v>0</v>
      </c>
      <c r="R101" s="195">
        <f t="shared" si="2"/>
        <v>0</v>
      </c>
      <c r="S101" s="195">
        <v>0</v>
      </c>
      <c r="T101" s="196">
        <f t="shared" si="3"/>
        <v>0</v>
      </c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R101" s="197" t="s">
        <v>142</v>
      </c>
      <c r="AT101" s="197" t="s">
        <v>138</v>
      </c>
      <c r="AU101" s="197" t="s">
        <v>84</v>
      </c>
      <c r="AY101" s="18" t="s">
        <v>137</v>
      </c>
      <c r="BE101" s="198">
        <f t="shared" si="4"/>
        <v>0</v>
      </c>
      <c r="BF101" s="198">
        <f t="shared" si="5"/>
        <v>0</v>
      </c>
      <c r="BG101" s="198">
        <f t="shared" si="6"/>
        <v>0</v>
      </c>
      <c r="BH101" s="198">
        <f t="shared" si="7"/>
        <v>0</v>
      </c>
      <c r="BI101" s="198">
        <f t="shared" si="8"/>
        <v>0</v>
      </c>
      <c r="BJ101" s="18" t="s">
        <v>84</v>
      </c>
      <c r="BK101" s="198">
        <f t="shared" si="9"/>
        <v>0</v>
      </c>
      <c r="BL101" s="18" t="s">
        <v>142</v>
      </c>
      <c r="BM101" s="197" t="s">
        <v>288</v>
      </c>
    </row>
    <row r="102" spans="1:65" s="2" customFormat="1" ht="16.5" customHeight="1">
      <c r="A102" s="35"/>
      <c r="B102" s="36"/>
      <c r="C102" s="186" t="s">
        <v>291</v>
      </c>
      <c r="D102" s="186" t="s">
        <v>138</v>
      </c>
      <c r="E102" s="187" t="s">
        <v>584</v>
      </c>
      <c r="F102" s="188" t="s">
        <v>585</v>
      </c>
      <c r="G102" s="189" t="s">
        <v>151</v>
      </c>
      <c r="H102" s="190">
        <v>126</v>
      </c>
      <c r="I102" s="191"/>
      <c r="J102" s="192">
        <f t="shared" si="0"/>
        <v>0</v>
      </c>
      <c r="K102" s="188" t="s">
        <v>19</v>
      </c>
      <c r="L102" s="40"/>
      <c r="M102" s="193" t="s">
        <v>19</v>
      </c>
      <c r="N102" s="194" t="s">
        <v>47</v>
      </c>
      <c r="O102" s="65"/>
      <c r="P102" s="195">
        <f t="shared" si="1"/>
        <v>0</v>
      </c>
      <c r="Q102" s="195">
        <v>0</v>
      </c>
      <c r="R102" s="195">
        <f t="shared" si="2"/>
        <v>0</v>
      </c>
      <c r="S102" s="195">
        <v>0</v>
      </c>
      <c r="T102" s="196">
        <f t="shared" si="3"/>
        <v>0</v>
      </c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R102" s="197" t="s">
        <v>142</v>
      </c>
      <c r="AT102" s="197" t="s">
        <v>138</v>
      </c>
      <c r="AU102" s="197" t="s">
        <v>84</v>
      </c>
      <c r="AY102" s="18" t="s">
        <v>137</v>
      </c>
      <c r="BE102" s="198">
        <f t="shared" si="4"/>
        <v>0</v>
      </c>
      <c r="BF102" s="198">
        <f t="shared" si="5"/>
        <v>0</v>
      </c>
      <c r="BG102" s="198">
        <f t="shared" si="6"/>
        <v>0</v>
      </c>
      <c r="BH102" s="198">
        <f t="shared" si="7"/>
        <v>0</v>
      </c>
      <c r="BI102" s="198">
        <f t="shared" si="8"/>
        <v>0</v>
      </c>
      <c r="BJ102" s="18" t="s">
        <v>84</v>
      </c>
      <c r="BK102" s="198">
        <f t="shared" si="9"/>
        <v>0</v>
      </c>
      <c r="BL102" s="18" t="s">
        <v>142</v>
      </c>
      <c r="BM102" s="197" t="s">
        <v>294</v>
      </c>
    </row>
    <row r="103" spans="1:65" s="2" customFormat="1" ht="21.75" customHeight="1">
      <c r="A103" s="35"/>
      <c r="B103" s="36"/>
      <c r="C103" s="186" t="s">
        <v>247</v>
      </c>
      <c r="D103" s="186" t="s">
        <v>138</v>
      </c>
      <c r="E103" s="187" t="s">
        <v>586</v>
      </c>
      <c r="F103" s="188" t="s">
        <v>587</v>
      </c>
      <c r="G103" s="189" t="s">
        <v>151</v>
      </c>
      <c r="H103" s="190">
        <v>80</v>
      </c>
      <c r="I103" s="191"/>
      <c r="J103" s="192">
        <f t="shared" si="0"/>
        <v>0</v>
      </c>
      <c r="K103" s="188" t="s">
        <v>19</v>
      </c>
      <c r="L103" s="40"/>
      <c r="M103" s="193" t="s">
        <v>19</v>
      </c>
      <c r="N103" s="194" t="s">
        <v>47</v>
      </c>
      <c r="O103" s="65"/>
      <c r="P103" s="195">
        <f t="shared" si="1"/>
        <v>0</v>
      </c>
      <c r="Q103" s="195">
        <v>0</v>
      </c>
      <c r="R103" s="195">
        <f t="shared" si="2"/>
        <v>0</v>
      </c>
      <c r="S103" s="195">
        <v>0</v>
      </c>
      <c r="T103" s="196">
        <f t="shared" si="3"/>
        <v>0</v>
      </c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R103" s="197" t="s">
        <v>142</v>
      </c>
      <c r="AT103" s="197" t="s">
        <v>138</v>
      </c>
      <c r="AU103" s="197" t="s">
        <v>84</v>
      </c>
      <c r="AY103" s="18" t="s">
        <v>137</v>
      </c>
      <c r="BE103" s="198">
        <f t="shared" si="4"/>
        <v>0</v>
      </c>
      <c r="BF103" s="198">
        <f t="shared" si="5"/>
        <v>0</v>
      </c>
      <c r="BG103" s="198">
        <f t="shared" si="6"/>
        <v>0</v>
      </c>
      <c r="BH103" s="198">
        <f t="shared" si="7"/>
        <v>0</v>
      </c>
      <c r="BI103" s="198">
        <f t="shared" si="8"/>
        <v>0</v>
      </c>
      <c r="BJ103" s="18" t="s">
        <v>84</v>
      </c>
      <c r="BK103" s="198">
        <f t="shared" si="9"/>
        <v>0</v>
      </c>
      <c r="BL103" s="18" t="s">
        <v>142</v>
      </c>
      <c r="BM103" s="197" t="s">
        <v>300</v>
      </c>
    </row>
    <row r="104" spans="1:65" s="2" customFormat="1" ht="16.5" customHeight="1">
      <c r="A104" s="35"/>
      <c r="B104" s="36"/>
      <c r="C104" s="186" t="s">
        <v>7</v>
      </c>
      <c r="D104" s="186" t="s">
        <v>138</v>
      </c>
      <c r="E104" s="187" t="s">
        <v>588</v>
      </c>
      <c r="F104" s="188" t="s">
        <v>589</v>
      </c>
      <c r="G104" s="189" t="s">
        <v>151</v>
      </c>
      <c r="H104" s="190">
        <v>4390</v>
      </c>
      <c r="I104" s="191"/>
      <c r="J104" s="192">
        <f t="shared" si="0"/>
        <v>0</v>
      </c>
      <c r="K104" s="188" t="s">
        <v>19</v>
      </c>
      <c r="L104" s="40"/>
      <c r="M104" s="193" t="s">
        <v>19</v>
      </c>
      <c r="N104" s="194" t="s">
        <v>47</v>
      </c>
      <c r="O104" s="65"/>
      <c r="P104" s="195">
        <f t="shared" si="1"/>
        <v>0</v>
      </c>
      <c r="Q104" s="195">
        <v>0</v>
      </c>
      <c r="R104" s="195">
        <f t="shared" si="2"/>
        <v>0</v>
      </c>
      <c r="S104" s="195">
        <v>0</v>
      </c>
      <c r="T104" s="196">
        <f t="shared" si="3"/>
        <v>0</v>
      </c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R104" s="197" t="s">
        <v>142</v>
      </c>
      <c r="AT104" s="197" t="s">
        <v>138</v>
      </c>
      <c r="AU104" s="197" t="s">
        <v>84</v>
      </c>
      <c r="AY104" s="18" t="s">
        <v>137</v>
      </c>
      <c r="BE104" s="198">
        <f t="shared" si="4"/>
        <v>0</v>
      </c>
      <c r="BF104" s="198">
        <f t="shared" si="5"/>
        <v>0</v>
      </c>
      <c r="BG104" s="198">
        <f t="shared" si="6"/>
        <v>0</v>
      </c>
      <c r="BH104" s="198">
        <f t="shared" si="7"/>
        <v>0</v>
      </c>
      <c r="BI104" s="198">
        <f t="shared" si="8"/>
        <v>0</v>
      </c>
      <c r="BJ104" s="18" t="s">
        <v>84</v>
      </c>
      <c r="BK104" s="198">
        <f t="shared" si="9"/>
        <v>0</v>
      </c>
      <c r="BL104" s="18" t="s">
        <v>142</v>
      </c>
      <c r="BM104" s="197" t="s">
        <v>304</v>
      </c>
    </row>
    <row r="105" spans="1:65" s="2" customFormat="1" ht="16.5" customHeight="1">
      <c r="A105" s="35"/>
      <c r="B105" s="36"/>
      <c r="C105" s="186" t="s">
        <v>253</v>
      </c>
      <c r="D105" s="186" t="s">
        <v>138</v>
      </c>
      <c r="E105" s="187" t="s">
        <v>590</v>
      </c>
      <c r="F105" s="188" t="s">
        <v>591</v>
      </c>
      <c r="G105" s="189" t="s">
        <v>151</v>
      </c>
      <c r="H105" s="190">
        <v>1</v>
      </c>
      <c r="I105" s="191"/>
      <c r="J105" s="192">
        <f t="shared" si="0"/>
        <v>0</v>
      </c>
      <c r="K105" s="188" t="s">
        <v>19</v>
      </c>
      <c r="L105" s="40"/>
      <c r="M105" s="193" t="s">
        <v>19</v>
      </c>
      <c r="N105" s="194" t="s">
        <v>47</v>
      </c>
      <c r="O105" s="65"/>
      <c r="P105" s="195">
        <f t="shared" si="1"/>
        <v>0</v>
      </c>
      <c r="Q105" s="195">
        <v>0</v>
      </c>
      <c r="R105" s="195">
        <f t="shared" si="2"/>
        <v>0</v>
      </c>
      <c r="S105" s="195">
        <v>0</v>
      </c>
      <c r="T105" s="196">
        <f t="shared" si="3"/>
        <v>0</v>
      </c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R105" s="197" t="s">
        <v>142</v>
      </c>
      <c r="AT105" s="197" t="s">
        <v>138</v>
      </c>
      <c r="AU105" s="197" t="s">
        <v>84</v>
      </c>
      <c r="AY105" s="18" t="s">
        <v>137</v>
      </c>
      <c r="BE105" s="198">
        <f t="shared" si="4"/>
        <v>0</v>
      </c>
      <c r="BF105" s="198">
        <f t="shared" si="5"/>
        <v>0</v>
      </c>
      <c r="BG105" s="198">
        <f t="shared" si="6"/>
        <v>0</v>
      </c>
      <c r="BH105" s="198">
        <f t="shared" si="7"/>
        <v>0</v>
      </c>
      <c r="BI105" s="198">
        <f t="shared" si="8"/>
        <v>0</v>
      </c>
      <c r="BJ105" s="18" t="s">
        <v>84</v>
      </c>
      <c r="BK105" s="198">
        <f t="shared" si="9"/>
        <v>0</v>
      </c>
      <c r="BL105" s="18" t="s">
        <v>142</v>
      </c>
      <c r="BM105" s="197" t="s">
        <v>309</v>
      </c>
    </row>
    <row r="106" spans="1:65" s="2" customFormat="1" ht="16.5" customHeight="1">
      <c r="A106" s="35"/>
      <c r="B106" s="36"/>
      <c r="C106" s="186" t="s">
        <v>310</v>
      </c>
      <c r="D106" s="186" t="s">
        <v>138</v>
      </c>
      <c r="E106" s="187" t="s">
        <v>592</v>
      </c>
      <c r="F106" s="188" t="s">
        <v>593</v>
      </c>
      <c r="G106" s="189" t="s">
        <v>151</v>
      </c>
      <c r="H106" s="190">
        <v>1</v>
      </c>
      <c r="I106" s="191"/>
      <c r="J106" s="192">
        <f t="shared" si="0"/>
        <v>0</v>
      </c>
      <c r="K106" s="188" t="s">
        <v>19</v>
      </c>
      <c r="L106" s="40"/>
      <c r="M106" s="193" t="s">
        <v>19</v>
      </c>
      <c r="N106" s="194" t="s">
        <v>47</v>
      </c>
      <c r="O106" s="65"/>
      <c r="P106" s="195">
        <f t="shared" si="1"/>
        <v>0</v>
      </c>
      <c r="Q106" s="195">
        <v>0</v>
      </c>
      <c r="R106" s="195">
        <f t="shared" si="2"/>
        <v>0</v>
      </c>
      <c r="S106" s="195">
        <v>0</v>
      </c>
      <c r="T106" s="196">
        <f t="shared" si="3"/>
        <v>0</v>
      </c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R106" s="197" t="s">
        <v>142</v>
      </c>
      <c r="AT106" s="197" t="s">
        <v>138</v>
      </c>
      <c r="AU106" s="197" t="s">
        <v>84</v>
      </c>
      <c r="AY106" s="18" t="s">
        <v>137</v>
      </c>
      <c r="BE106" s="198">
        <f t="shared" si="4"/>
        <v>0</v>
      </c>
      <c r="BF106" s="198">
        <f t="shared" si="5"/>
        <v>0</v>
      </c>
      <c r="BG106" s="198">
        <f t="shared" si="6"/>
        <v>0</v>
      </c>
      <c r="BH106" s="198">
        <f t="shared" si="7"/>
        <v>0</v>
      </c>
      <c r="BI106" s="198">
        <f t="shared" si="8"/>
        <v>0</v>
      </c>
      <c r="BJ106" s="18" t="s">
        <v>84</v>
      </c>
      <c r="BK106" s="198">
        <f t="shared" si="9"/>
        <v>0</v>
      </c>
      <c r="BL106" s="18" t="s">
        <v>142</v>
      </c>
      <c r="BM106" s="197" t="s">
        <v>313</v>
      </c>
    </row>
    <row r="107" spans="1:65" s="2" customFormat="1" ht="16.5" customHeight="1">
      <c r="A107" s="35"/>
      <c r="B107" s="36"/>
      <c r="C107" s="186" t="s">
        <v>258</v>
      </c>
      <c r="D107" s="186" t="s">
        <v>138</v>
      </c>
      <c r="E107" s="187" t="s">
        <v>594</v>
      </c>
      <c r="F107" s="188" t="s">
        <v>595</v>
      </c>
      <c r="G107" s="189" t="s">
        <v>151</v>
      </c>
      <c r="H107" s="190">
        <v>1</v>
      </c>
      <c r="I107" s="191"/>
      <c r="J107" s="192">
        <f t="shared" si="0"/>
        <v>0</v>
      </c>
      <c r="K107" s="188" t="s">
        <v>19</v>
      </c>
      <c r="L107" s="40"/>
      <c r="M107" s="193" t="s">
        <v>19</v>
      </c>
      <c r="N107" s="194" t="s">
        <v>47</v>
      </c>
      <c r="O107" s="65"/>
      <c r="P107" s="195">
        <f t="shared" si="1"/>
        <v>0</v>
      </c>
      <c r="Q107" s="195">
        <v>0</v>
      </c>
      <c r="R107" s="195">
        <f t="shared" si="2"/>
        <v>0</v>
      </c>
      <c r="S107" s="195">
        <v>0</v>
      </c>
      <c r="T107" s="196">
        <f t="shared" si="3"/>
        <v>0</v>
      </c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R107" s="197" t="s">
        <v>142</v>
      </c>
      <c r="AT107" s="197" t="s">
        <v>138</v>
      </c>
      <c r="AU107" s="197" t="s">
        <v>84</v>
      </c>
      <c r="AY107" s="18" t="s">
        <v>137</v>
      </c>
      <c r="BE107" s="198">
        <f t="shared" si="4"/>
        <v>0</v>
      </c>
      <c r="BF107" s="198">
        <f t="shared" si="5"/>
        <v>0</v>
      </c>
      <c r="BG107" s="198">
        <f t="shared" si="6"/>
        <v>0</v>
      </c>
      <c r="BH107" s="198">
        <f t="shared" si="7"/>
        <v>0</v>
      </c>
      <c r="BI107" s="198">
        <f t="shared" si="8"/>
        <v>0</v>
      </c>
      <c r="BJ107" s="18" t="s">
        <v>84</v>
      </c>
      <c r="BK107" s="198">
        <f t="shared" si="9"/>
        <v>0</v>
      </c>
      <c r="BL107" s="18" t="s">
        <v>142</v>
      </c>
      <c r="BM107" s="197" t="s">
        <v>317</v>
      </c>
    </row>
    <row r="108" spans="1:65" s="2" customFormat="1" ht="16.5" customHeight="1">
      <c r="A108" s="35"/>
      <c r="B108" s="36"/>
      <c r="C108" s="186" t="s">
        <v>318</v>
      </c>
      <c r="D108" s="186" t="s">
        <v>138</v>
      </c>
      <c r="E108" s="187" t="s">
        <v>596</v>
      </c>
      <c r="F108" s="188" t="s">
        <v>597</v>
      </c>
      <c r="G108" s="189" t="s">
        <v>151</v>
      </c>
      <c r="H108" s="190">
        <v>1</v>
      </c>
      <c r="I108" s="191"/>
      <c r="J108" s="192">
        <f t="shared" si="0"/>
        <v>0</v>
      </c>
      <c r="K108" s="188" t="s">
        <v>19</v>
      </c>
      <c r="L108" s="40"/>
      <c r="M108" s="244" t="s">
        <v>19</v>
      </c>
      <c r="N108" s="245" t="s">
        <v>47</v>
      </c>
      <c r="O108" s="246"/>
      <c r="P108" s="247">
        <f t="shared" si="1"/>
        <v>0</v>
      </c>
      <c r="Q108" s="247">
        <v>0</v>
      </c>
      <c r="R108" s="247">
        <f t="shared" si="2"/>
        <v>0</v>
      </c>
      <c r="S108" s="247">
        <v>0</v>
      </c>
      <c r="T108" s="248">
        <f t="shared" si="3"/>
        <v>0</v>
      </c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R108" s="197" t="s">
        <v>142</v>
      </c>
      <c r="AT108" s="197" t="s">
        <v>138</v>
      </c>
      <c r="AU108" s="197" t="s">
        <v>84</v>
      </c>
      <c r="AY108" s="18" t="s">
        <v>137</v>
      </c>
      <c r="BE108" s="198">
        <f t="shared" si="4"/>
        <v>0</v>
      </c>
      <c r="BF108" s="198">
        <f t="shared" si="5"/>
        <v>0</v>
      </c>
      <c r="BG108" s="198">
        <f t="shared" si="6"/>
        <v>0</v>
      </c>
      <c r="BH108" s="198">
        <f t="shared" si="7"/>
        <v>0</v>
      </c>
      <c r="BI108" s="198">
        <f t="shared" si="8"/>
        <v>0</v>
      </c>
      <c r="BJ108" s="18" t="s">
        <v>84</v>
      </c>
      <c r="BK108" s="198">
        <f t="shared" si="9"/>
        <v>0</v>
      </c>
      <c r="BL108" s="18" t="s">
        <v>142</v>
      </c>
      <c r="BM108" s="197" t="s">
        <v>321</v>
      </c>
    </row>
    <row r="109" spans="1:65" s="2" customFormat="1" ht="6.9" customHeight="1">
      <c r="A109" s="35"/>
      <c r="B109" s="48"/>
      <c r="C109" s="49"/>
      <c r="D109" s="49"/>
      <c r="E109" s="49"/>
      <c r="F109" s="49"/>
      <c r="G109" s="49"/>
      <c r="H109" s="49"/>
      <c r="I109" s="137"/>
      <c r="J109" s="49"/>
      <c r="K109" s="49"/>
      <c r="L109" s="40"/>
      <c r="M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</sheetData>
  <sheetProtection algorithmName="SHA-512" hashValue="HqeRBkABNuc1Rqj4r0AndbrHQWl11NGd06YC7YGqhHkISFS5zkWWw1xDcBipDgOoUCxykzUXlTCvKKPqRc6nJQ==" saltValue="CzxJxCOGe2cimpiHcOUuwtek32AUFDUrqmBibtB040Xe/EWyBfCU1ieJMVnRX3gjy3gucuPpojlBU864s/bcvg==" spinCount="100000" sheet="1" objects="1" scenarios="1" formatColumns="0" formatRows="0" autoFilter="0"/>
  <autoFilter ref="C80:K108" xr:uid="{00000000-0009-0000-0000-000005000000}"/>
  <mergeCells count="9">
    <mergeCell ref="E50:H50"/>
    <mergeCell ref="E71:H71"/>
    <mergeCell ref="E73:H7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212"/>
  <sheetViews>
    <sheetView showGridLines="0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" style="1" customWidth="1"/>
    <col min="8" max="8" width="11.42578125" style="1" customWidth="1"/>
    <col min="9" max="9" width="20.140625" style="102" customWidth="1"/>
    <col min="10" max="11" width="20.140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10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AT2" s="18" t="s">
        <v>101</v>
      </c>
    </row>
    <row r="3" spans="1:46" s="1" customFormat="1" ht="6.9" customHeight="1">
      <c r="B3" s="103"/>
      <c r="C3" s="104"/>
      <c r="D3" s="104"/>
      <c r="E3" s="104"/>
      <c r="F3" s="104"/>
      <c r="G3" s="104"/>
      <c r="H3" s="104"/>
      <c r="I3" s="105"/>
      <c r="J3" s="104"/>
      <c r="K3" s="104"/>
      <c r="L3" s="21"/>
      <c r="AT3" s="18" t="s">
        <v>86</v>
      </c>
    </row>
    <row r="4" spans="1:46" s="1" customFormat="1" ht="24.9" customHeight="1">
      <c r="B4" s="21"/>
      <c r="D4" s="106" t="s">
        <v>108</v>
      </c>
      <c r="I4" s="102"/>
      <c r="L4" s="21"/>
      <c r="M4" s="107" t="s">
        <v>10</v>
      </c>
      <c r="AT4" s="18" t="s">
        <v>4</v>
      </c>
    </row>
    <row r="5" spans="1:46" s="1" customFormat="1" ht="6.9" customHeight="1">
      <c r="B5" s="21"/>
      <c r="I5" s="102"/>
      <c r="L5" s="21"/>
    </row>
    <row r="6" spans="1:46" s="1" customFormat="1" ht="12" customHeight="1">
      <c r="B6" s="21"/>
      <c r="D6" s="108" t="s">
        <v>16</v>
      </c>
      <c r="I6" s="102"/>
      <c r="L6" s="21"/>
    </row>
    <row r="7" spans="1:46" s="1" customFormat="1" ht="16.5" customHeight="1">
      <c r="B7" s="21"/>
      <c r="E7" s="373" t="str">
        <f>'Rekapitulace stavby'!K6</f>
        <v>Praha bez bariér - nádraží Hostivař, prostupnost uzlu, Praha 10, č. akce 999412_9 - rozpočet</v>
      </c>
      <c r="F7" s="374"/>
      <c r="G7" s="374"/>
      <c r="H7" s="374"/>
      <c r="I7" s="102"/>
      <c r="L7" s="21"/>
    </row>
    <row r="8" spans="1:46" s="2" customFormat="1" ht="12" customHeight="1">
      <c r="A8" s="35"/>
      <c r="B8" s="40"/>
      <c r="C8" s="35"/>
      <c r="D8" s="108" t="s">
        <v>109</v>
      </c>
      <c r="E8" s="35"/>
      <c r="F8" s="35"/>
      <c r="G8" s="35"/>
      <c r="H8" s="35"/>
      <c r="I8" s="109"/>
      <c r="J8" s="35"/>
      <c r="K8" s="35"/>
      <c r="L8" s="11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75" t="s">
        <v>598</v>
      </c>
      <c r="F9" s="376"/>
      <c r="G9" s="376"/>
      <c r="H9" s="376"/>
      <c r="I9" s="109"/>
      <c r="J9" s="35"/>
      <c r="K9" s="35"/>
      <c r="L9" s="11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0.199999999999999">
      <c r="A10" s="35"/>
      <c r="B10" s="40"/>
      <c r="C10" s="35"/>
      <c r="D10" s="35"/>
      <c r="E10" s="35"/>
      <c r="F10" s="35"/>
      <c r="G10" s="35"/>
      <c r="H10" s="35"/>
      <c r="I10" s="109"/>
      <c r="J10" s="35"/>
      <c r="K10" s="35"/>
      <c r="L10" s="11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08" t="s">
        <v>18</v>
      </c>
      <c r="E11" s="35"/>
      <c r="F11" s="111" t="s">
        <v>19</v>
      </c>
      <c r="G11" s="35"/>
      <c r="H11" s="35"/>
      <c r="I11" s="112" t="s">
        <v>20</v>
      </c>
      <c r="J11" s="111" t="s">
        <v>19</v>
      </c>
      <c r="K11" s="35"/>
      <c r="L11" s="11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08" t="s">
        <v>21</v>
      </c>
      <c r="E12" s="35"/>
      <c r="F12" s="111" t="s">
        <v>39</v>
      </c>
      <c r="G12" s="35"/>
      <c r="H12" s="35"/>
      <c r="I12" s="112" t="s">
        <v>23</v>
      </c>
      <c r="J12" s="113" t="str">
        <f>'Rekapitulace stavby'!AN8</f>
        <v>23. 3. 2020</v>
      </c>
      <c r="K12" s="35"/>
      <c r="L12" s="11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109"/>
      <c r="J13" s="35"/>
      <c r="K13" s="35"/>
      <c r="L13" s="11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08" t="s">
        <v>25</v>
      </c>
      <c r="E14" s="35"/>
      <c r="F14" s="35"/>
      <c r="G14" s="35"/>
      <c r="H14" s="35"/>
      <c r="I14" s="112" t="s">
        <v>26</v>
      </c>
      <c r="J14" s="111" t="str">
        <f>IF('Rekapitulace stavby'!AN10="","",'Rekapitulace stavby'!AN10)</f>
        <v>03447286</v>
      </c>
      <c r="K14" s="35"/>
      <c r="L14" s="11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1" t="str">
        <f>IF('Rekapitulace stavby'!E11="","",'Rekapitulace stavby'!E11)</f>
        <v>TSK Praha a.s.</v>
      </c>
      <c r="F15" s="35"/>
      <c r="G15" s="35"/>
      <c r="H15" s="35"/>
      <c r="I15" s="112" t="s">
        <v>29</v>
      </c>
      <c r="J15" s="111" t="str">
        <f>IF('Rekapitulace stavby'!AN11="","",'Rekapitulace stavby'!AN11)</f>
        <v>CZ03447286</v>
      </c>
      <c r="K15" s="35"/>
      <c r="L15" s="11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109"/>
      <c r="J16" s="35"/>
      <c r="K16" s="35"/>
      <c r="L16" s="11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08" t="s">
        <v>31</v>
      </c>
      <c r="E17" s="35"/>
      <c r="F17" s="35"/>
      <c r="G17" s="35"/>
      <c r="H17" s="35"/>
      <c r="I17" s="112" t="s">
        <v>26</v>
      </c>
      <c r="J17" s="31" t="str">
        <f>'Rekapitulace stavby'!AN13</f>
        <v>Vyplň údaj</v>
      </c>
      <c r="K17" s="35"/>
      <c r="L17" s="11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77" t="str">
        <f>'Rekapitulace stavby'!E14</f>
        <v>Vyplň údaj</v>
      </c>
      <c r="F18" s="378"/>
      <c r="G18" s="378"/>
      <c r="H18" s="378"/>
      <c r="I18" s="112" t="s">
        <v>29</v>
      </c>
      <c r="J18" s="31" t="str">
        <f>'Rekapitulace stavby'!AN14</f>
        <v>Vyplň údaj</v>
      </c>
      <c r="K18" s="35"/>
      <c r="L18" s="11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109"/>
      <c r="J19" s="35"/>
      <c r="K19" s="35"/>
      <c r="L19" s="11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08" t="s">
        <v>33</v>
      </c>
      <c r="E20" s="35"/>
      <c r="F20" s="35"/>
      <c r="G20" s="35"/>
      <c r="H20" s="35"/>
      <c r="I20" s="112" t="s">
        <v>26</v>
      </c>
      <c r="J20" s="111" t="str">
        <f>IF('Rekapitulace stavby'!AN16="","",'Rekapitulace stavby'!AN16)</f>
        <v>25793349</v>
      </c>
      <c r="K20" s="35"/>
      <c r="L20" s="11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1" t="str">
        <f>IF('Rekapitulace stavby'!E17="","",'Rekapitulace stavby'!E17)</f>
        <v>SUDOP PRAHA a.s.</v>
      </c>
      <c r="F21" s="35"/>
      <c r="G21" s="35"/>
      <c r="H21" s="35"/>
      <c r="I21" s="112" t="s">
        <v>29</v>
      </c>
      <c r="J21" s="111" t="str">
        <f>IF('Rekapitulace stavby'!AN17="","",'Rekapitulace stavby'!AN17)</f>
        <v>CZ25793349</v>
      </c>
      <c r="K21" s="35"/>
      <c r="L21" s="11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109"/>
      <c r="J22" s="35"/>
      <c r="K22" s="35"/>
      <c r="L22" s="11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08" t="s">
        <v>38</v>
      </c>
      <c r="E23" s="35"/>
      <c r="F23" s="35"/>
      <c r="G23" s="35"/>
      <c r="H23" s="35"/>
      <c r="I23" s="112" t="s">
        <v>26</v>
      </c>
      <c r="J23" s="111" t="str">
        <f>IF('Rekapitulace stavby'!AN19="","",'Rekapitulace stavby'!AN19)</f>
        <v/>
      </c>
      <c r="K23" s="35"/>
      <c r="L23" s="11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1" t="str">
        <f>IF('Rekapitulace stavby'!E20="","",'Rekapitulace stavby'!E20)</f>
        <v xml:space="preserve"> </v>
      </c>
      <c r="F24" s="35"/>
      <c r="G24" s="35"/>
      <c r="H24" s="35"/>
      <c r="I24" s="112" t="s">
        <v>29</v>
      </c>
      <c r="J24" s="111" t="str">
        <f>IF('Rekapitulace stavby'!AN20="","",'Rekapitulace stavby'!AN20)</f>
        <v/>
      </c>
      <c r="K24" s="35"/>
      <c r="L24" s="11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109"/>
      <c r="J25" s="35"/>
      <c r="K25" s="35"/>
      <c r="L25" s="11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08" t="s">
        <v>40</v>
      </c>
      <c r="E26" s="35"/>
      <c r="F26" s="35"/>
      <c r="G26" s="35"/>
      <c r="H26" s="35"/>
      <c r="I26" s="109"/>
      <c r="J26" s="35"/>
      <c r="K26" s="35"/>
      <c r="L26" s="11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4"/>
      <c r="B27" s="115"/>
      <c r="C27" s="114"/>
      <c r="D27" s="114"/>
      <c r="E27" s="379" t="s">
        <v>19</v>
      </c>
      <c r="F27" s="379"/>
      <c r="G27" s="379"/>
      <c r="H27" s="379"/>
      <c r="I27" s="116"/>
      <c r="J27" s="114"/>
      <c r="K27" s="114"/>
      <c r="L27" s="117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109"/>
      <c r="J28" s="35"/>
      <c r="K28" s="35"/>
      <c r="L28" s="11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18"/>
      <c r="E29" s="118"/>
      <c r="F29" s="118"/>
      <c r="G29" s="118"/>
      <c r="H29" s="118"/>
      <c r="I29" s="119"/>
      <c r="J29" s="118"/>
      <c r="K29" s="118"/>
      <c r="L29" s="11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0" t="s">
        <v>42</v>
      </c>
      <c r="E30" s="35"/>
      <c r="F30" s="35"/>
      <c r="G30" s="35"/>
      <c r="H30" s="35"/>
      <c r="I30" s="109"/>
      <c r="J30" s="121">
        <f>ROUND(J86, 2)</f>
        <v>0</v>
      </c>
      <c r="K30" s="35"/>
      <c r="L30" s="11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18"/>
      <c r="E31" s="118"/>
      <c r="F31" s="118"/>
      <c r="G31" s="118"/>
      <c r="H31" s="118"/>
      <c r="I31" s="119"/>
      <c r="J31" s="118"/>
      <c r="K31" s="118"/>
      <c r="L31" s="11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2" t="s">
        <v>44</v>
      </c>
      <c r="G32" s="35"/>
      <c r="H32" s="35"/>
      <c r="I32" s="123" t="s">
        <v>43</v>
      </c>
      <c r="J32" s="122" t="s">
        <v>45</v>
      </c>
      <c r="K32" s="35"/>
      <c r="L32" s="11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4" t="s">
        <v>46</v>
      </c>
      <c r="E33" s="108" t="s">
        <v>47</v>
      </c>
      <c r="F33" s="125">
        <f>ROUND((SUM(BE86:BE211)),  2)</f>
        <v>0</v>
      </c>
      <c r="G33" s="35"/>
      <c r="H33" s="35"/>
      <c r="I33" s="126">
        <v>0.21</v>
      </c>
      <c r="J33" s="125">
        <f>ROUND(((SUM(BE86:BE211))*I33),  2)</f>
        <v>0</v>
      </c>
      <c r="K33" s="35"/>
      <c r="L33" s="11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08" t="s">
        <v>48</v>
      </c>
      <c r="F34" s="125">
        <f>ROUND((SUM(BF86:BF211)),  2)</f>
        <v>0</v>
      </c>
      <c r="G34" s="35"/>
      <c r="H34" s="35"/>
      <c r="I34" s="126">
        <v>0.15</v>
      </c>
      <c r="J34" s="125">
        <f>ROUND(((SUM(BF86:BF211))*I34),  2)</f>
        <v>0</v>
      </c>
      <c r="K34" s="35"/>
      <c r="L34" s="11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08" t="s">
        <v>49</v>
      </c>
      <c r="F35" s="125">
        <f>ROUND((SUM(BG86:BG211)),  2)</f>
        <v>0</v>
      </c>
      <c r="G35" s="35"/>
      <c r="H35" s="35"/>
      <c r="I35" s="126">
        <v>0.21</v>
      </c>
      <c r="J35" s="125">
        <f>0</f>
        <v>0</v>
      </c>
      <c r="K35" s="35"/>
      <c r="L35" s="11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08" t="s">
        <v>50</v>
      </c>
      <c r="F36" s="125">
        <f>ROUND((SUM(BH86:BH211)),  2)</f>
        <v>0</v>
      </c>
      <c r="G36" s="35"/>
      <c r="H36" s="35"/>
      <c r="I36" s="126">
        <v>0.15</v>
      </c>
      <c r="J36" s="125">
        <f>0</f>
        <v>0</v>
      </c>
      <c r="K36" s="35"/>
      <c r="L36" s="11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08" t="s">
        <v>51</v>
      </c>
      <c r="F37" s="125">
        <f>ROUND((SUM(BI86:BI211)),  2)</f>
        <v>0</v>
      </c>
      <c r="G37" s="35"/>
      <c r="H37" s="35"/>
      <c r="I37" s="126">
        <v>0</v>
      </c>
      <c r="J37" s="125">
        <f>0</f>
        <v>0</v>
      </c>
      <c r="K37" s="35"/>
      <c r="L37" s="11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109"/>
      <c r="J38" s="35"/>
      <c r="K38" s="35"/>
      <c r="L38" s="11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7"/>
      <c r="D39" s="128" t="s">
        <v>52</v>
      </c>
      <c r="E39" s="129"/>
      <c r="F39" s="129"/>
      <c r="G39" s="130" t="s">
        <v>53</v>
      </c>
      <c r="H39" s="131" t="s">
        <v>54</v>
      </c>
      <c r="I39" s="132"/>
      <c r="J39" s="133">
        <f>SUM(J30:J37)</f>
        <v>0</v>
      </c>
      <c r="K39" s="134"/>
      <c r="L39" s="11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135"/>
      <c r="C40" s="136"/>
      <c r="D40" s="136"/>
      <c r="E40" s="136"/>
      <c r="F40" s="136"/>
      <c r="G40" s="136"/>
      <c r="H40" s="136"/>
      <c r="I40" s="137"/>
      <c r="J40" s="136"/>
      <c r="K40" s="136"/>
      <c r="L40" s="11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" customHeight="1">
      <c r="A44" s="35"/>
      <c r="B44" s="138"/>
      <c r="C44" s="139"/>
      <c r="D44" s="139"/>
      <c r="E44" s="139"/>
      <c r="F44" s="139"/>
      <c r="G44" s="139"/>
      <c r="H44" s="139"/>
      <c r="I44" s="140"/>
      <c r="J44" s="139"/>
      <c r="K44" s="139"/>
      <c r="L44" s="110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" customHeight="1">
      <c r="A45" s="35"/>
      <c r="B45" s="36"/>
      <c r="C45" s="24" t="s">
        <v>111</v>
      </c>
      <c r="D45" s="37"/>
      <c r="E45" s="37"/>
      <c r="F45" s="37"/>
      <c r="G45" s="37"/>
      <c r="H45" s="37"/>
      <c r="I45" s="109"/>
      <c r="J45" s="37"/>
      <c r="K45" s="37"/>
      <c r="L45" s="110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" customHeight="1">
      <c r="A46" s="35"/>
      <c r="B46" s="36"/>
      <c r="C46" s="37"/>
      <c r="D46" s="37"/>
      <c r="E46" s="37"/>
      <c r="F46" s="37"/>
      <c r="G46" s="37"/>
      <c r="H46" s="37"/>
      <c r="I46" s="109"/>
      <c r="J46" s="37"/>
      <c r="K46" s="37"/>
      <c r="L46" s="110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30" t="s">
        <v>16</v>
      </c>
      <c r="D47" s="37"/>
      <c r="E47" s="37"/>
      <c r="F47" s="37"/>
      <c r="G47" s="37"/>
      <c r="H47" s="37"/>
      <c r="I47" s="109"/>
      <c r="J47" s="37"/>
      <c r="K47" s="37"/>
      <c r="L47" s="110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80" t="str">
        <f>E7</f>
        <v>Praha bez bariér - nádraží Hostivař, prostupnost uzlu, Praha 10, č. akce 999412_9 - rozpočet</v>
      </c>
      <c r="F48" s="381"/>
      <c r="G48" s="381"/>
      <c r="H48" s="381"/>
      <c r="I48" s="109"/>
      <c r="J48" s="37"/>
      <c r="K48" s="37"/>
      <c r="L48" s="110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30" t="s">
        <v>109</v>
      </c>
      <c r="D49" s="37"/>
      <c r="E49" s="37"/>
      <c r="F49" s="37"/>
      <c r="G49" s="37"/>
      <c r="H49" s="37"/>
      <c r="I49" s="109"/>
      <c r="J49" s="37"/>
      <c r="K49" s="37"/>
      <c r="L49" s="110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333" t="str">
        <f>E9</f>
        <v>SO 201 - Opěrná zeď</v>
      </c>
      <c r="F50" s="382"/>
      <c r="G50" s="382"/>
      <c r="H50" s="382"/>
      <c r="I50" s="109"/>
      <c r="J50" s="37"/>
      <c r="K50" s="37"/>
      <c r="L50" s="110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" customHeight="1">
      <c r="A51" s="35"/>
      <c r="B51" s="36"/>
      <c r="C51" s="37"/>
      <c r="D51" s="37"/>
      <c r="E51" s="37"/>
      <c r="F51" s="37"/>
      <c r="G51" s="37"/>
      <c r="H51" s="37"/>
      <c r="I51" s="109"/>
      <c r="J51" s="37"/>
      <c r="K51" s="37"/>
      <c r="L51" s="110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30" t="s">
        <v>21</v>
      </c>
      <c r="D52" s="37"/>
      <c r="E52" s="37"/>
      <c r="F52" s="28" t="str">
        <f>F12</f>
        <v xml:space="preserve"> </v>
      </c>
      <c r="G52" s="37"/>
      <c r="H52" s="37"/>
      <c r="I52" s="112" t="s">
        <v>23</v>
      </c>
      <c r="J52" s="60" t="str">
        <f>IF(J12="","",J12)</f>
        <v>23. 3. 2020</v>
      </c>
      <c r="K52" s="37"/>
      <c r="L52" s="110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" customHeight="1">
      <c r="A53" s="35"/>
      <c r="B53" s="36"/>
      <c r="C53" s="37"/>
      <c r="D53" s="37"/>
      <c r="E53" s="37"/>
      <c r="F53" s="37"/>
      <c r="G53" s="37"/>
      <c r="H53" s="37"/>
      <c r="I53" s="109"/>
      <c r="J53" s="37"/>
      <c r="K53" s="37"/>
      <c r="L53" s="110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5.65" customHeight="1">
      <c r="A54" s="35"/>
      <c r="B54" s="36"/>
      <c r="C54" s="30" t="s">
        <v>25</v>
      </c>
      <c r="D54" s="37"/>
      <c r="E54" s="37"/>
      <c r="F54" s="28" t="str">
        <f>E15</f>
        <v>TSK Praha a.s.</v>
      </c>
      <c r="G54" s="37"/>
      <c r="H54" s="37"/>
      <c r="I54" s="112" t="s">
        <v>33</v>
      </c>
      <c r="J54" s="33" t="str">
        <f>E21</f>
        <v>SUDOP PRAHA a.s.</v>
      </c>
      <c r="K54" s="37"/>
      <c r="L54" s="110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15.15" customHeight="1">
      <c r="A55" s="35"/>
      <c r="B55" s="36"/>
      <c r="C55" s="30" t="s">
        <v>31</v>
      </c>
      <c r="D55" s="37"/>
      <c r="E55" s="37"/>
      <c r="F55" s="28" t="str">
        <f>IF(E18="","",E18)</f>
        <v>Vyplň údaj</v>
      </c>
      <c r="G55" s="37"/>
      <c r="H55" s="37"/>
      <c r="I55" s="112" t="s">
        <v>38</v>
      </c>
      <c r="J55" s="33" t="str">
        <f>E24</f>
        <v xml:space="preserve"> </v>
      </c>
      <c r="K55" s="37"/>
      <c r="L55" s="110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109"/>
      <c r="J56" s="37"/>
      <c r="K56" s="37"/>
      <c r="L56" s="110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41" t="s">
        <v>112</v>
      </c>
      <c r="D57" s="142"/>
      <c r="E57" s="142"/>
      <c r="F57" s="142"/>
      <c r="G57" s="142"/>
      <c r="H57" s="142"/>
      <c r="I57" s="143"/>
      <c r="J57" s="144" t="s">
        <v>113</v>
      </c>
      <c r="K57" s="142"/>
      <c r="L57" s="110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109"/>
      <c r="J58" s="37"/>
      <c r="K58" s="37"/>
      <c r="L58" s="110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8" customHeight="1">
      <c r="A59" s="35"/>
      <c r="B59" s="36"/>
      <c r="C59" s="145" t="s">
        <v>74</v>
      </c>
      <c r="D59" s="37"/>
      <c r="E59" s="37"/>
      <c r="F59" s="37"/>
      <c r="G59" s="37"/>
      <c r="H59" s="37"/>
      <c r="I59" s="109"/>
      <c r="J59" s="78">
        <f>J86</f>
        <v>0</v>
      </c>
      <c r="K59" s="37"/>
      <c r="L59" s="110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8" t="s">
        <v>114</v>
      </c>
    </row>
    <row r="60" spans="1:47" s="9" customFormat="1" ht="24.9" customHeight="1">
      <c r="B60" s="146"/>
      <c r="C60" s="147"/>
      <c r="D60" s="148" t="s">
        <v>209</v>
      </c>
      <c r="E60" s="149"/>
      <c r="F60" s="149"/>
      <c r="G60" s="149"/>
      <c r="H60" s="149"/>
      <c r="I60" s="150"/>
      <c r="J60" s="151">
        <f>J87</f>
        <v>0</v>
      </c>
      <c r="K60" s="147"/>
      <c r="L60" s="152"/>
    </row>
    <row r="61" spans="1:47" s="9" customFormat="1" ht="24.9" customHeight="1">
      <c r="B61" s="146"/>
      <c r="C61" s="147"/>
      <c r="D61" s="148" t="s">
        <v>210</v>
      </c>
      <c r="E61" s="149"/>
      <c r="F61" s="149"/>
      <c r="G61" s="149"/>
      <c r="H61" s="149"/>
      <c r="I61" s="150"/>
      <c r="J61" s="151">
        <f>J135</f>
        <v>0</v>
      </c>
      <c r="K61" s="147"/>
      <c r="L61" s="152"/>
    </row>
    <row r="62" spans="1:47" s="9" customFormat="1" ht="24.9" customHeight="1">
      <c r="B62" s="146"/>
      <c r="C62" s="147"/>
      <c r="D62" s="148" t="s">
        <v>450</v>
      </c>
      <c r="E62" s="149"/>
      <c r="F62" s="149"/>
      <c r="G62" s="149"/>
      <c r="H62" s="149"/>
      <c r="I62" s="150"/>
      <c r="J62" s="151">
        <f>J154</f>
        <v>0</v>
      </c>
      <c r="K62" s="147"/>
      <c r="L62" s="152"/>
    </row>
    <row r="63" spans="1:47" s="9" customFormat="1" ht="24.9" customHeight="1">
      <c r="B63" s="146"/>
      <c r="C63" s="147"/>
      <c r="D63" s="148" t="s">
        <v>211</v>
      </c>
      <c r="E63" s="149"/>
      <c r="F63" s="149"/>
      <c r="G63" s="149"/>
      <c r="H63" s="149"/>
      <c r="I63" s="150"/>
      <c r="J63" s="151">
        <f>J182</f>
        <v>0</v>
      </c>
      <c r="K63" s="147"/>
      <c r="L63" s="152"/>
    </row>
    <row r="64" spans="1:47" s="9" customFormat="1" ht="24.9" customHeight="1">
      <c r="B64" s="146"/>
      <c r="C64" s="147"/>
      <c r="D64" s="148" t="s">
        <v>213</v>
      </c>
      <c r="E64" s="149"/>
      <c r="F64" s="149"/>
      <c r="G64" s="149"/>
      <c r="H64" s="149"/>
      <c r="I64" s="150"/>
      <c r="J64" s="151">
        <f>J198</f>
        <v>0</v>
      </c>
      <c r="K64" s="147"/>
      <c r="L64" s="152"/>
    </row>
    <row r="65" spans="1:31" s="9" customFormat="1" ht="24.9" customHeight="1">
      <c r="B65" s="146"/>
      <c r="C65" s="147"/>
      <c r="D65" s="148" t="s">
        <v>214</v>
      </c>
      <c r="E65" s="149"/>
      <c r="F65" s="149"/>
      <c r="G65" s="149"/>
      <c r="H65" s="149"/>
      <c r="I65" s="150"/>
      <c r="J65" s="151">
        <f>J207</f>
        <v>0</v>
      </c>
      <c r="K65" s="147"/>
      <c r="L65" s="152"/>
    </row>
    <row r="66" spans="1:31" s="9" customFormat="1" ht="24.9" customHeight="1">
      <c r="B66" s="146"/>
      <c r="C66" s="147"/>
      <c r="D66" s="148" t="s">
        <v>599</v>
      </c>
      <c r="E66" s="149"/>
      <c r="F66" s="149"/>
      <c r="G66" s="149"/>
      <c r="H66" s="149"/>
      <c r="I66" s="150"/>
      <c r="J66" s="151">
        <f>J209</f>
        <v>0</v>
      </c>
      <c r="K66" s="147"/>
      <c r="L66" s="152"/>
    </row>
    <row r="67" spans="1:31" s="2" customFormat="1" ht="21.75" customHeight="1">
      <c r="A67" s="35"/>
      <c r="B67" s="36"/>
      <c r="C67" s="37"/>
      <c r="D67" s="37"/>
      <c r="E67" s="37"/>
      <c r="F67" s="37"/>
      <c r="G67" s="37"/>
      <c r="H67" s="37"/>
      <c r="I67" s="109"/>
      <c r="J67" s="37"/>
      <c r="K67" s="37"/>
      <c r="L67" s="110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</row>
    <row r="68" spans="1:31" s="2" customFormat="1" ht="6.9" customHeight="1">
      <c r="A68" s="35"/>
      <c r="B68" s="48"/>
      <c r="C68" s="49"/>
      <c r="D68" s="49"/>
      <c r="E68" s="49"/>
      <c r="F68" s="49"/>
      <c r="G68" s="49"/>
      <c r="H68" s="49"/>
      <c r="I68" s="137"/>
      <c r="J68" s="49"/>
      <c r="K68" s="49"/>
      <c r="L68" s="110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</row>
    <row r="72" spans="1:31" s="2" customFormat="1" ht="6.9" customHeight="1">
      <c r="A72" s="35"/>
      <c r="B72" s="50"/>
      <c r="C72" s="51"/>
      <c r="D72" s="51"/>
      <c r="E72" s="51"/>
      <c r="F72" s="51"/>
      <c r="G72" s="51"/>
      <c r="H72" s="51"/>
      <c r="I72" s="140"/>
      <c r="J72" s="51"/>
      <c r="K72" s="51"/>
      <c r="L72" s="110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24.9" customHeight="1">
      <c r="A73" s="35"/>
      <c r="B73" s="36"/>
      <c r="C73" s="24" t="s">
        <v>122</v>
      </c>
      <c r="D73" s="37"/>
      <c r="E73" s="37"/>
      <c r="F73" s="37"/>
      <c r="G73" s="37"/>
      <c r="H73" s="37"/>
      <c r="I73" s="109"/>
      <c r="J73" s="37"/>
      <c r="K73" s="37"/>
      <c r="L73" s="110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6.9" customHeight="1">
      <c r="A74" s="35"/>
      <c r="B74" s="36"/>
      <c r="C74" s="37"/>
      <c r="D74" s="37"/>
      <c r="E74" s="37"/>
      <c r="F74" s="37"/>
      <c r="G74" s="37"/>
      <c r="H74" s="37"/>
      <c r="I74" s="109"/>
      <c r="J74" s="37"/>
      <c r="K74" s="37"/>
      <c r="L74" s="110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12" customHeight="1">
      <c r="A75" s="35"/>
      <c r="B75" s="36"/>
      <c r="C75" s="30" t="s">
        <v>16</v>
      </c>
      <c r="D75" s="37"/>
      <c r="E75" s="37"/>
      <c r="F75" s="37"/>
      <c r="G75" s="37"/>
      <c r="H75" s="37"/>
      <c r="I75" s="109"/>
      <c r="J75" s="37"/>
      <c r="K75" s="37"/>
      <c r="L75" s="110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16.5" customHeight="1">
      <c r="A76" s="35"/>
      <c r="B76" s="36"/>
      <c r="C76" s="37"/>
      <c r="D76" s="37"/>
      <c r="E76" s="380" t="str">
        <f>E7</f>
        <v>Praha bez bariér - nádraží Hostivař, prostupnost uzlu, Praha 10, č. akce 999412_9 - rozpočet</v>
      </c>
      <c r="F76" s="381"/>
      <c r="G76" s="381"/>
      <c r="H76" s="381"/>
      <c r="I76" s="109"/>
      <c r="J76" s="37"/>
      <c r="K76" s="37"/>
      <c r="L76" s="11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2" customHeight="1">
      <c r="A77" s="35"/>
      <c r="B77" s="36"/>
      <c r="C77" s="30" t="s">
        <v>109</v>
      </c>
      <c r="D77" s="37"/>
      <c r="E77" s="37"/>
      <c r="F77" s="37"/>
      <c r="G77" s="37"/>
      <c r="H77" s="37"/>
      <c r="I77" s="109"/>
      <c r="J77" s="37"/>
      <c r="K77" s="37"/>
      <c r="L77" s="11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16.5" customHeight="1">
      <c r="A78" s="35"/>
      <c r="B78" s="36"/>
      <c r="C78" s="37"/>
      <c r="D78" s="37"/>
      <c r="E78" s="333" t="str">
        <f>E9</f>
        <v>SO 201 - Opěrná zeď</v>
      </c>
      <c r="F78" s="382"/>
      <c r="G78" s="382"/>
      <c r="H78" s="382"/>
      <c r="I78" s="109"/>
      <c r="J78" s="37"/>
      <c r="K78" s="37"/>
      <c r="L78" s="110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6.9" customHeight="1">
      <c r="A79" s="35"/>
      <c r="B79" s="36"/>
      <c r="C79" s="37"/>
      <c r="D79" s="37"/>
      <c r="E79" s="37"/>
      <c r="F79" s="37"/>
      <c r="G79" s="37"/>
      <c r="H79" s="37"/>
      <c r="I79" s="109"/>
      <c r="J79" s="37"/>
      <c r="K79" s="37"/>
      <c r="L79" s="110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12" customHeight="1">
      <c r="A80" s="35"/>
      <c r="B80" s="36"/>
      <c r="C80" s="30" t="s">
        <v>21</v>
      </c>
      <c r="D80" s="37"/>
      <c r="E80" s="37"/>
      <c r="F80" s="28" t="str">
        <f>F12</f>
        <v xml:space="preserve"> </v>
      </c>
      <c r="G80" s="37"/>
      <c r="H80" s="37"/>
      <c r="I80" s="112" t="s">
        <v>23</v>
      </c>
      <c r="J80" s="60" t="str">
        <f>IF(J12="","",J12)</f>
        <v>23. 3. 2020</v>
      </c>
      <c r="K80" s="37"/>
      <c r="L80" s="110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6.9" customHeight="1">
      <c r="A81" s="35"/>
      <c r="B81" s="36"/>
      <c r="C81" s="37"/>
      <c r="D81" s="37"/>
      <c r="E81" s="37"/>
      <c r="F81" s="37"/>
      <c r="G81" s="37"/>
      <c r="H81" s="37"/>
      <c r="I81" s="109"/>
      <c r="J81" s="37"/>
      <c r="K81" s="37"/>
      <c r="L81" s="11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25.65" customHeight="1">
      <c r="A82" s="35"/>
      <c r="B82" s="36"/>
      <c r="C82" s="30" t="s">
        <v>25</v>
      </c>
      <c r="D82" s="37"/>
      <c r="E82" s="37"/>
      <c r="F82" s="28" t="str">
        <f>E15</f>
        <v>TSK Praha a.s.</v>
      </c>
      <c r="G82" s="37"/>
      <c r="H82" s="37"/>
      <c r="I82" s="112" t="s">
        <v>33</v>
      </c>
      <c r="J82" s="33" t="str">
        <f>E21</f>
        <v>SUDOP PRAHA a.s.</v>
      </c>
      <c r="K82" s="37"/>
      <c r="L82" s="11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2" customFormat="1" ht="15.15" customHeight="1">
      <c r="A83" s="35"/>
      <c r="B83" s="36"/>
      <c r="C83" s="30" t="s">
        <v>31</v>
      </c>
      <c r="D83" s="37"/>
      <c r="E83" s="37"/>
      <c r="F83" s="28" t="str">
        <f>IF(E18="","",E18)</f>
        <v>Vyplň údaj</v>
      </c>
      <c r="G83" s="37"/>
      <c r="H83" s="37"/>
      <c r="I83" s="112" t="s">
        <v>38</v>
      </c>
      <c r="J83" s="33" t="str">
        <f>E24</f>
        <v xml:space="preserve"> </v>
      </c>
      <c r="K83" s="37"/>
      <c r="L83" s="11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65" s="2" customFormat="1" ht="10.35" customHeight="1">
      <c r="A84" s="35"/>
      <c r="B84" s="36"/>
      <c r="C84" s="37"/>
      <c r="D84" s="37"/>
      <c r="E84" s="37"/>
      <c r="F84" s="37"/>
      <c r="G84" s="37"/>
      <c r="H84" s="37"/>
      <c r="I84" s="109"/>
      <c r="J84" s="37"/>
      <c r="K84" s="37"/>
      <c r="L84" s="11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65" s="11" customFormat="1" ht="29.25" customHeight="1">
      <c r="A85" s="160"/>
      <c r="B85" s="161"/>
      <c r="C85" s="162" t="s">
        <v>123</v>
      </c>
      <c r="D85" s="163" t="s">
        <v>61</v>
      </c>
      <c r="E85" s="163" t="s">
        <v>57</v>
      </c>
      <c r="F85" s="163" t="s">
        <v>58</v>
      </c>
      <c r="G85" s="163" t="s">
        <v>124</v>
      </c>
      <c r="H85" s="163" t="s">
        <v>125</v>
      </c>
      <c r="I85" s="164" t="s">
        <v>126</v>
      </c>
      <c r="J85" s="163" t="s">
        <v>113</v>
      </c>
      <c r="K85" s="165" t="s">
        <v>127</v>
      </c>
      <c r="L85" s="166"/>
      <c r="M85" s="69" t="s">
        <v>19</v>
      </c>
      <c r="N85" s="70" t="s">
        <v>46</v>
      </c>
      <c r="O85" s="70" t="s">
        <v>128</v>
      </c>
      <c r="P85" s="70" t="s">
        <v>129</v>
      </c>
      <c r="Q85" s="70" t="s">
        <v>130</v>
      </c>
      <c r="R85" s="70" t="s">
        <v>131</v>
      </c>
      <c r="S85" s="70" t="s">
        <v>132</v>
      </c>
      <c r="T85" s="71" t="s">
        <v>133</v>
      </c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60"/>
    </row>
    <row r="86" spans="1:65" s="2" customFormat="1" ht="22.8" customHeight="1">
      <c r="A86" s="35"/>
      <c r="B86" s="36"/>
      <c r="C86" s="76" t="s">
        <v>134</v>
      </c>
      <c r="D86" s="37"/>
      <c r="E86" s="37"/>
      <c r="F86" s="37"/>
      <c r="G86" s="37"/>
      <c r="H86" s="37"/>
      <c r="I86" s="109"/>
      <c r="J86" s="167">
        <f>BK86</f>
        <v>0</v>
      </c>
      <c r="K86" s="37"/>
      <c r="L86" s="40"/>
      <c r="M86" s="72"/>
      <c r="N86" s="168"/>
      <c r="O86" s="73"/>
      <c r="P86" s="169">
        <f>P87+P135+P154+P182+P198+P207+P209</f>
        <v>0</v>
      </c>
      <c r="Q86" s="73"/>
      <c r="R86" s="169">
        <f>R87+R135+R154+R182+R198+R207+R209</f>
        <v>281.78650400000004</v>
      </c>
      <c r="S86" s="73"/>
      <c r="T86" s="170">
        <f>T87+T135+T154+T182+T198+T207+T209</f>
        <v>25.6</v>
      </c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T86" s="18" t="s">
        <v>75</v>
      </c>
      <c r="AU86" s="18" t="s">
        <v>114</v>
      </c>
      <c r="BK86" s="171">
        <f>BK87+BK135+BK154+BK182+BK198+BK207+BK209</f>
        <v>0</v>
      </c>
    </row>
    <row r="87" spans="1:65" s="12" customFormat="1" ht="25.95" customHeight="1">
      <c r="B87" s="172"/>
      <c r="C87" s="173"/>
      <c r="D87" s="174" t="s">
        <v>75</v>
      </c>
      <c r="E87" s="175" t="s">
        <v>215</v>
      </c>
      <c r="F87" s="175" t="s">
        <v>216</v>
      </c>
      <c r="G87" s="173"/>
      <c r="H87" s="173"/>
      <c r="I87" s="176"/>
      <c r="J87" s="177">
        <f>BK87</f>
        <v>0</v>
      </c>
      <c r="K87" s="173"/>
      <c r="L87" s="178"/>
      <c r="M87" s="179"/>
      <c r="N87" s="180"/>
      <c r="O87" s="180"/>
      <c r="P87" s="181">
        <f>SUM(P88:P134)</f>
        <v>0</v>
      </c>
      <c r="Q87" s="180"/>
      <c r="R87" s="181">
        <f>SUM(R88:R134)</f>
        <v>1.2999999999999999E-2</v>
      </c>
      <c r="S87" s="180"/>
      <c r="T87" s="182">
        <f>SUM(T88:T134)</f>
        <v>25.6</v>
      </c>
      <c r="AR87" s="183" t="s">
        <v>84</v>
      </c>
      <c r="AT87" s="184" t="s">
        <v>75</v>
      </c>
      <c r="AU87" s="184" t="s">
        <v>76</v>
      </c>
      <c r="AY87" s="183" t="s">
        <v>137</v>
      </c>
      <c r="BK87" s="185">
        <f>SUM(BK88:BK134)</f>
        <v>0</v>
      </c>
    </row>
    <row r="88" spans="1:65" s="2" customFormat="1" ht="21.75" customHeight="1">
      <c r="A88" s="35"/>
      <c r="B88" s="36"/>
      <c r="C88" s="186" t="s">
        <v>84</v>
      </c>
      <c r="D88" s="186" t="s">
        <v>138</v>
      </c>
      <c r="E88" s="187" t="s">
        <v>228</v>
      </c>
      <c r="F88" s="188" t="s">
        <v>229</v>
      </c>
      <c r="G88" s="189" t="s">
        <v>219</v>
      </c>
      <c r="H88" s="190">
        <v>100</v>
      </c>
      <c r="I88" s="191"/>
      <c r="J88" s="192">
        <f>ROUND(I88*H88,2)</f>
        <v>0</v>
      </c>
      <c r="K88" s="188" t="s">
        <v>161</v>
      </c>
      <c r="L88" s="40"/>
      <c r="M88" s="193" t="s">
        <v>19</v>
      </c>
      <c r="N88" s="194" t="s">
        <v>47</v>
      </c>
      <c r="O88" s="65"/>
      <c r="P88" s="195">
        <f>O88*H88</f>
        <v>0</v>
      </c>
      <c r="Q88" s="195">
        <v>1.2999999999999999E-4</v>
      </c>
      <c r="R88" s="195">
        <f>Q88*H88</f>
        <v>1.2999999999999999E-2</v>
      </c>
      <c r="S88" s="195">
        <v>0.25600000000000001</v>
      </c>
      <c r="T88" s="196">
        <f>S88*H88</f>
        <v>25.6</v>
      </c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R88" s="197" t="s">
        <v>142</v>
      </c>
      <c r="AT88" s="197" t="s">
        <v>138</v>
      </c>
      <c r="AU88" s="197" t="s">
        <v>84</v>
      </c>
      <c r="AY88" s="18" t="s">
        <v>137</v>
      </c>
      <c r="BE88" s="198">
        <f>IF(N88="základní",J88,0)</f>
        <v>0</v>
      </c>
      <c r="BF88" s="198">
        <f>IF(N88="snížená",J88,0)</f>
        <v>0</v>
      </c>
      <c r="BG88" s="198">
        <f>IF(N88="zákl. přenesená",J88,0)</f>
        <v>0</v>
      </c>
      <c r="BH88" s="198">
        <f>IF(N88="sníž. přenesená",J88,0)</f>
        <v>0</v>
      </c>
      <c r="BI88" s="198">
        <f>IF(N88="nulová",J88,0)</f>
        <v>0</v>
      </c>
      <c r="BJ88" s="18" t="s">
        <v>84</v>
      </c>
      <c r="BK88" s="198">
        <f>ROUND(I88*H88,2)</f>
        <v>0</v>
      </c>
      <c r="BL88" s="18" t="s">
        <v>142</v>
      </c>
      <c r="BM88" s="197" t="s">
        <v>86</v>
      </c>
    </row>
    <row r="89" spans="1:65" s="15" customFormat="1" ht="10.199999999999999">
      <c r="B89" s="234"/>
      <c r="C89" s="235"/>
      <c r="D89" s="213" t="s">
        <v>164</v>
      </c>
      <c r="E89" s="236" t="s">
        <v>19</v>
      </c>
      <c r="F89" s="237" t="s">
        <v>600</v>
      </c>
      <c r="G89" s="235"/>
      <c r="H89" s="236" t="s">
        <v>19</v>
      </c>
      <c r="I89" s="238"/>
      <c r="J89" s="235"/>
      <c r="K89" s="235"/>
      <c r="L89" s="239"/>
      <c r="M89" s="240"/>
      <c r="N89" s="241"/>
      <c r="O89" s="241"/>
      <c r="P89" s="241"/>
      <c r="Q89" s="241"/>
      <c r="R89" s="241"/>
      <c r="S89" s="241"/>
      <c r="T89" s="242"/>
      <c r="AT89" s="243" t="s">
        <v>164</v>
      </c>
      <c r="AU89" s="243" t="s">
        <v>84</v>
      </c>
      <c r="AV89" s="15" t="s">
        <v>84</v>
      </c>
      <c r="AW89" s="15" t="s">
        <v>37</v>
      </c>
      <c r="AX89" s="15" t="s">
        <v>76</v>
      </c>
      <c r="AY89" s="243" t="s">
        <v>137</v>
      </c>
    </row>
    <row r="90" spans="1:65" s="13" customFormat="1" ht="10.199999999999999">
      <c r="B90" s="211"/>
      <c r="C90" s="212"/>
      <c r="D90" s="213" t="s">
        <v>164</v>
      </c>
      <c r="E90" s="214" t="s">
        <v>19</v>
      </c>
      <c r="F90" s="215" t="s">
        <v>601</v>
      </c>
      <c r="G90" s="212"/>
      <c r="H90" s="216">
        <v>100</v>
      </c>
      <c r="I90" s="217"/>
      <c r="J90" s="212"/>
      <c r="K90" s="212"/>
      <c r="L90" s="218"/>
      <c r="M90" s="219"/>
      <c r="N90" s="220"/>
      <c r="O90" s="220"/>
      <c r="P90" s="220"/>
      <c r="Q90" s="220"/>
      <c r="R90" s="220"/>
      <c r="S90" s="220"/>
      <c r="T90" s="221"/>
      <c r="AT90" s="222" t="s">
        <v>164</v>
      </c>
      <c r="AU90" s="222" t="s">
        <v>84</v>
      </c>
      <c r="AV90" s="13" t="s">
        <v>86</v>
      </c>
      <c r="AW90" s="13" t="s">
        <v>37</v>
      </c>
      <c r="AX90" s="13" t="s">
        <v>76</v>
      </c>
      <c r="AY90" s="222" t="s">
        <v>137</v>
      </c>
    </row>
    <row r="91" spans="1:65" s="15" customFormat="1" ht="10.199999999999999">
      <c r="B91" s="234"/>
      <c r="C91" s="235"/>
      <c r="D91" s="213" t="s">
        <v>164</v>
      </c>
      <c r="E91" s="236" t="s">
        <v>19</v>
      </c>
      <c r="F91" s="237" t="s">
        <v>602</v>
      </c>
      <c r="G91" s="235"/>
      <c r="H91" s="236" t="s">
        <v>19</v>
      </c>
      <c r="I91" s="238"/>
      <c r="J91" s="235"/>
      <c r="K91" s="235"/>
      <c r="L91" s="239"/>
      <c r="M91" s="240"/>
      <c r="N91" s="241"/>
      <c r="O91" s="241"/>
      <c r="P91" s="241"/>
      <c r="Q91" s="241"/>
      <c r="R91" s="241"/>
      <c r="S91" s="241"/>
      <c r="T91" s="242"/>
      <c r="AT91" s="243" t="s">
        <v>164</v>
      </c>
      <c r="AU91" s="243" t="s">
        <v>84</v>
      </c>
      <c r="AV91" s="15" t="s">
        <v>84</v>
      </c>
      <c r="AW91" s="15" t="s">
        <v>37</v>
      </c>
      <c r="AX91" s="15" t="s">
        <v>76</v>
      </c>
      <c r="AY91" s="243" t="s">
        <v>137</v>
      </c>
    </row>
    <row r="92" spans="1:65" s="14" customFormat="1" ht="10.199999999999999">
      <c r="B92" s="223"/>
      <c r="C92" s="224"/>
      <c r="D92" s="213" t="s">
        <v>164</v>
      </c>
      <c r="E92" s="225" t="s">
        <v>19</v>
      </c>
      <c r="F92" s="226" t="s">
        <v>166</v>
      </c>
      <c r="G92" s="224"/>
      <c r="H92" s="227">
        <v>100</v>
      </c>
      <c r="I92" s="228"/>
      <c r="J92" s="224"/>
      <c r="K92" s="224"/>
      <c r="L92" s="229"/>
      <c r="M92" s="230"/>
      <c r="N92" s="231"/>
      <c r="O92" s="231"/>
      <c r="P92" s="231"/>
      <c r="Q92" s="231"/>
      <c r="R92" s="231"/>
      <c r="S92" s="231"/>
      <c r="T92" s="232"/>
      <c r="AT92" s="233" t="s">
        <v>164</v>
      </c>
      <c r="AU92" s="233" t="s">
        <v>84</v>
      </c>
      <c r="AV92" s="14" t="s">
        <v>142</v>
      </c>
      <c r="AW92" s="14" t="s">
        <v>37</v>
      </c>
      <c r="AX92" s="14" t="s">
        <v>84</v>
      </c>
      <c r="AY92" s="233" t="s">
        <v>137</v>
      </c>
    </row>
    <row r="93" spans="1:65" s="2" customFormat="1" ht="21.75" customHeight="1">
      <c r="A93" s="35"/>
      <c r="B93" s="36"/>
      <c r="C93" s="186" t="s">
        <v>86</v>
      </c>
      <c r="D93" s="186" t="s">
        <v>138</v>
      </c>
      <c r="E93" s="187" t="s">
        <v>603</v>
      </c>
      <c r="F93" s="188" t="s">
        <v>604</v>
      </c>
      <c r="G93" s="189" t="s">
        <v>242</v>
      </c>
      <c r="H93" s="190">
        <v>80</v>
      </c>
      <c r="I93" s="191"/>
      <c r="J93" s="192">
        <f>ROUND(I93*H93,2)</f>
        <v>0</v>
      </c>
      <c r="K93" s="188" t="s">
        <v>161</v>
      </c>
      <c r="L93" s="40"/>
      <c r="M93" s="193" t="s">
        <v>19</v>
      </c>
      <c r="N93" s="194" t="s">
        <v>47</v>
      </c>
      <c r="O93" s="65"/>
      <c r="P93" s="195">
        <f>O93*H93</f>
        <v>0</v>
      </c>
      <c r="Q93" s="195">
        <v>0</v>
      </c>
      <c r="R93" s="195">
        <f>Q93*H93</f>
        <v>0</v>
      </c>
      <c r="S93" s="195">
        <v>0</v>
      </c>
      <c r="T93" s="196">
        <f>S93*H93</f>
        <v>0</v>
      </c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R93" s="197" t="s">
        <v>142</v>
      </c>
      <c r="AT93" s="197" t="s">
        <v>138</v>
      </c>
      <c r="AU93" s="197" t="s">
        <v>84</v>
      </c>
      <c r="AY93" s="18" t="s">
        <v>137</v>
      </c>
      <c r="BE93" s="198">
        <f>IF(N93="základní",J93,0)</f>
        <v>0</v>
      </c>
      <c r="BF93" s="198">
        <f>IF(N93="snížená",J93,0)</f>
        <v>0</v>
      </c>
      <c r="BG93" s="198">
        <f>IF(N93="zákl. přenesená",J93,0)</f>
        <v>0</v>
      </c>
      <c r="BH93" s="198">
        <f>IF(N93="sníž. přenesená",J93,0)</f>
        <v>0</v>
      </c>
      <c r="BI93" s="198">
        <f>IF(N93="nulová",J93,0)</f>
        <v>0</v>
      </c>
      <c r="BJ93" s="18" t="s">
        <v>84</v>
      </c>
      <c r="BK93" s="198">
        <f>ROUND(I93*H93,2)</f>
        <v>0</v>
      </c>
      <c r="BL93" s="18" t="s">
        <v>142</v>
      </c>
      <c r="BM93" s="197" t="s">
        <v>142</v>
      </c>
    </row>
    <row r="94" spans="1:65" s="15" customFormat="1" ht="10.199999999999999">
      <c r="B94" s="234"/>
      <c r="C94" s="235"/>
      <c r="D94" s="213" t="s">
        <v>164</v>
      </c>
      <c r="E94" s="236" t="s">
        <v>19</v>
      </c>
      <c r="F94" s="237" t="s">
        <v>605</v>
      </c>
      <c r="G94" s="235"/>
      <c r="H94" s="236" t="s">
        <v>19</v>
      </c>
      <c r="I94" s="238"/>
      <c r="J94" s="235"/>
      <c r="K94" s="235"/>
      <c r="L94" s="239"/>
      <c r="M94" s="240"/>
      <c r="N94" s="241"/>
      <c r="O94" s="241"/>
      <c r="P94" s="241"/>
      <c r="Q94" s="241"/>
      <c r="R94" s="241"/>
      <c r="S94" s="241"/>
      <c r="T94" s="242"/>
      <c r="AT94" s="243" t="s">
        <v>164</v>
      </c>
      <c r="AU94" s="243" t="s">
        <v>84</v>
      </c>
      <c r="AV94" s="15" t="s">
        <v>84</v>
      </c>
      <c r="AW94" s="15" t="s">
        <v>37</v>
      </c>
      <c r="AX94" s="15" t="s">
        <v>76</v>
      </c>
      <c r="AY94" s="243" t="s">
        <v>137</v>
      </c>
    </row>
    <row r="95" spans="1:65" s="13" customFormat="1" ht="10.199999999999999">
      <c r="B95" s="211"/>
      <c r="C95" s="212"/>
      <c r="D95" s="213" t="s">
        <v>164</v>
      </c>
      <c r="E95" s="214" t="s">
        <v>19</v>
      </c>
      <c r="F95" s="215" t="s">
        <v>377</v>
      </c>
      <c r="G95" s="212"/>
      <c r="H95" s="216">
        <v>80</v>
      </c>
      <c r="I95" s="217"/>
      <c r="J95" s="212"/>
      <c r="K95" s="212"/>
      <c r="L95" s="218"/>
      <c r="M95" s="219"/>
      <c r="N95" s="220"/>
      <c r="O95" s="220"/>
      <c r="P95" s="220"/>
      <c r="Q95" s="220"/>
      <c r="R95" s="220"/>
      <c r="S95" s="220"/>
      <c r="T95" s="221"/>
      <c r="AT95" s="222" t="s">
        <v>164</v>
      </c>
      <c r="AU95" s="222" t="s">
        <v>84</v>
      </c>
      <c r="AV95" s="13" t="s">
        <v>86</v>
      </c>
      <c r="AW95" s="13" t="s">
        <v>37</v>
      </c>
      <c r="AX95" s="13" t="s">
        <v>76</v>
      </c>
      <c r="AY95" s="222" t="s">
        <v>137</v>
      </c>
    </row>
    <row r="96" spans="1:65" s="15" customFormat="1" ht="10.199999999999999">
      <c r="B96" s="234"/>
      <c r="C96" s="235"/>
      <c r="D96" s="213" t="s">
        <v>164</v>
      </c>
      <c r="E96" s="236" t="s">
        <v>19</v>
      </c>
      <c r="F96" s="237" t="s">
        <v>602</v>
      </c>
      <c r="G96" s="235"/>
      <c r="H96" s="236" t="s">
        <v>19</v>
      </c>
      <c r="I96" s="238"/>
      <c r="J96" s="235"/>
      <c r="K96" s="235"/>
      <c r="L96" s="239"/>
      <c r="M96" s="240"/>
      <c r="N96" s="241"/>
      <c r="O96" s="241"/>
      <c r="P96" s="241"/>
      <c r="Q96" s="241"/>
      <c r="R96" s="241"/>
      <c r="S96" s="241"/>
      <c r="T96" s="242"/>
      <c r="AT96" s="243" t="s">
        <v>164</v>
      </c>
      <c r="AU96" s="243" t="s">
        <v>84</v>
      </c>
      <c r="AV96" s="15" t="s">
        <v>84</v>
      </c>
      <c r="AW96" s="15" t="s">
        <v>37</v>
      </c>
      <c r="AX96" s="15" t="s">
        <v>76</v>
      </c>
      <c r="AY96" s="243" t="s">
        <v>137</v>
      </c>
    </row>
    <row r="97" spans="1:65" s="14" customFormat="1" ht="10.199999999999999">
      <c r="B97" s="223"/>
      <c r="C97" s="224"/>
      <c r="D97" s="213" t="s">
        <v>164</v>
      </c>
      <c r="E97" s="225" t="s">
        <v>19</v>
      </c>
      <c r="F97" s="226" t="s">
        <v>166</v>
      </c>
      <c r="G97" s="224"/>
      <c r="H97" s="227">
        <v>80</v>
      </c>
      <c r="I97" s="228"/>
      <c r="J97" s="224"/>
      <c r="K97" s="224"/>
      <c r="L97" s="229"/>
      <c r="M97" s="230"/>
      <c r="N97" s="231"/>
      <c r="O97" s="231"/>
      <c r="P97" s="231"/>
      <c r="Q97" s="231"/>
      <c r="R97" s="231"/>
      <c r="S97" s="231"/>
      <c r="T97" s="232"/>
      <c r="AT97" s="233" t="s">
        <v>164</v>
      </c>
      <c r="AU97" s="233" t="s">
        <v>84</v>
      </c>
      <c r="AV97" s="14" t="s">
        <v>142</v>
      </c>
      <c r="AW97" s="14" t="s">
        <v>37</v>
      </c>
      <c r="AX97" s="14" t="s">
        <v>84</v>
      </c>
      <c r="AY97" s="233" t="s">
        <v>137</v>
      </c>
    </row>
    <row r="98" spans="1:65" s="2" customFormat="1" ht="21.75" customHeight="1">
      <c r="A98" s="35"/>
      <c r="B98" s="36"/>
      <c r="C98" s="186" t="s">
        <v>148</v>
      </c>
      <c r="D98" s="186" t="s">
        <v>138</v>
      </c>
      <c r="E98" s="187" t="s">
        <v>606</v>
      </c>
      <c r="F98" s="188" t="s">
        <v>607</v>
      </c>
      <c r="G98" s="189" t="s">
        <v>242</v>
      </c>
      <c r="H98" s="190">
        <v>100.1</v>
      </c>
      <c r="I98" s="191"/>
      <c r="J98" s="192">
        <f>ROUND(I98*H98,2)</f>
        <v>0</v>
      </c>
      <c r="K98" s="188" t="s">
        <v>161</v>
      </c>
      <c r="L98" s="40"/>
      <c r="M98" s="193" t="s">
        <v>19</v>
      </c>
      <c r="N98" s="194" t="s">
        <v>47</v>
      </c>
      <c r="O98" s="65"/>
      <c r="P98" s="195">
        <f>O98*H98</f>
        <v>0</v>
      </c>
      <c r="Q98" s="195">
        <v>0</v>
      </c>
      <c r="R98" s="195">
        <f>Q98*H98</f>
        <v>0</v>
      </c>
      <c r="S98" s="195">
        <v>0</v>
      </c>
      <c r="T98" s="196">
        <f>S98*H98</f>
        <v>0</v>
      </c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R98" s="197" t="s">
        <v>142</v>
      </c>
      <c r="AT98" s="197" t="s">
        <v>138</v>
      </c>
      <c r="AU98" s="197" t="s">
        <v>84</v>
      </c>
      <c r="AY98" s="18" t="s">
        <v>137</v>
      </c>
      <c r="BE98" s="198">
        <f>IF(N98="základní",J98,0)</f>
        <v>0</v>
      </c>
      <c r="BF98" s="198">
        <f>IF(N98="snížená",J98,0)</f>
        <v>0</v>
      </c>
      <c r="BG98" s="198">
        <f>IF(N98="zákl. přenesená",J98,0)</f>
        <v>0</v>
      </c>
      <c r="BH98" s="198">
        <f>IF(N98="sníž. přenesená",J98,0)</f>
        <v>0</v>
      </c>
      <c r="BI98" s="198">
        <f>IF(N98="nulová",J98,0)</f>
        <v>0</v>
      </c>
      <c r="BJ98" s="18" t="s">
        <v>84</v>
      </c>
      <c r="BK98" s="198">
        <f>ROUND(I98*H98,2)</f>
        <v>0</v>
      </c>
      <c r="BL98" s="18" t="s">
        <v>142</v>
      </c>
      <c r="BM98" s="197" t="s">
        <v>171</v>
      </c>
    </row>
    <row r="99" spans="1:65" s="15" customFormat="1" ht="10.199999999999999">
      <c r="B99" s="234"/>
      <c r="C99" s="235"/>
      <c r="D99" s="213" t="s">
        <v>164</v>
      </c>
      <c r="E99" s="236" t="s">
        <v>19</v>
      </c>
      <c r="F99" s="237" t="s">
        <v>608</v>
      </c>
      <c r="G99" s="235"/>
      <c r="H99" s="236" t="s">
        <v>19</v>
      </c>
      <c r="I99" s="238"/>
      <c r="J99" s="235"/>
      <c r="K99" s="235"/>
      <c r="L99" s="239"/>
      <c r="M99" s="240"/>
      <c r="N99" s="241"/>
      <c r="O99" s="241"/>
      <c r="P99" s="241"/>
      <c r="Q99" s="241"/>
      <c r="R99" s="241"/>
      <c r="S99" s="241"/>
      <c r="T99" s="242"/>
      <c r="AT99" s="243" t="s">
        <v>164</v>
      </c>
      <c r="AU99" s="243" t="s">
        <v>84</v>
      </c>
      <c r="AV99" s="15" t="s">
        <v>84</v>
      </c>
      <c r="AW99" s="15" t="s">
        <v>37</v>
      </c>
      <c r="AX99" s="15" t="s">
        <v>76</v>
      </c>
      <c r="AY99" s="243" t="s">
        <v>137</v>
      </c>
    </row>
    <row r="100" spans="1:65" s="13" customFormat="1" ht="10.199999999999999">
      <c r="B100" s="211"/>
      <c r="C100" s="212"/>
      <c r="D100" s="213" t="s">
        <v>164</v>
      </c>
      <c r="E100" s="214" t="s">
        <v>19</v>
      </c>
      <c r="F100" s="215" t="s">
        <v>609</v>
      </c>
      <c r="G100" s="212"/>
      <c r="H100" s="216">
        <v>41.6</v>
      </c>
      <c r="I100" s="217"/>
      <c r="J100" s="212"/>
      <c r="K100" s="212"/>
      <c r="L100" s="218"/>
      <c r="M100" s="219"/>
      <c r="N100" s="220"/>
      <c r="O100" s="220"/>
      <c r="P100" s="220"/>
      <c r="Q100" s="220"/>
      <c r="R100" s="220"/>
      <c r="S100" s="220"/>
      <c r="T100" s="221"/>
      <c r="AT100" s="222" t="s">
        <v>164</v>
      </c>
      <c r="AU100" s="222" t="s">
        <v>84</v>
      </c>
      <c r="AV100" s="13" t="s">
        <v>86</v>
      </c>
      <c r="AW100" s="13" t="s">
        <v>37</v>
      </c>
      <c r="AX100" s="13" t="s">
        <v>76</v>
      </c>
      <c r="AY100" s="222" t="s">
        <v>137</v>
      </c>
    </row>
    <row r="101" spans="1:65" s="15" customFormat="1" ht="10.199999999999999">
      <c r="B101" s="234"/>
      <c r="C101" s="235"/>
      <c r="D101" s="213" t="s">
        <v>164</v>
      </c>
      <c r="E101" s="236" t="s">
        <v>19</v>
      </c>
      <c r="F101" s="237" t="s">
        <v>610</v>
      </c>
      <c r="G101" s="235"/>
      <c r="H101" s="236" t="s">
        <v>19</v>
      </c>
      <c r="I101" s="238"/>
      <c r="J101" s="235"/>
      <c r="K101" s="235"/>
      <c r="L101" s="239"/>
      <c r="M101" s="240"/>
      <c r="N101" s="241"/>
      <c r="O101" s="241"/>
      <c r="P101" s="241"/>
      <c r="Q101" s="241"/>
      <c r="R101" s="241"/>
      <c r="S101" s="241"/>
      <c r="T101" s="242"/>
      <c r="AT101" s="243" t="s">
        <v>164</v>
      </c>
      <c r="AU101" s="243" t="s">
        <v>84</v>
      </c>
      <c r="AV101" s="15" t="s">
        <v>84</v>
      </c>
      <c r="AW101" s="15" t="s">
        <v>37</v>
      </c>
      <c r="AX101" s="15" t="s">
        <v>76</v>
      </c>
      <c r="AY101" s="243" t="s">
        <v>137</v>
      </c>
    </row>
    <row r="102" spans="1:65" s="13" customFormat="1" ht="10.199999999999999">
      <c r="B102" s="211"/>
      <c r="C102" s="212"/>
      <c r="D102" s="213" t="s">
        <v>164</v>
      </c>
      <c r="E102" s="214" t="s">
        <v>19</v>
      </c>
      <c r="F102" s="215" t="s">
        <v>611</v>
      </c>
      <c r="G102" s="212"/>
      <c r="H102" s="216">
        <v>58.5</v>
      </c>
      <c r="I102" s="217"/>
      <c r="J102" s="212"/>
      <c r="K102" s="212"/>
      <c r="L102" s="218"/>
      <c r="M102" s="219"/>
      <c r="N102" s="220"/>
      <c r="O102" s="220"/>
      <c r="P102" s="220"/>
      <c r="Q102" s="220"/>
      <c r="R102" s="220"/>
      <c r="S102" s="220"/>
      <c r="T102" s="221"/>
      <c r="AT102" s="222" t="s">
        <v>164</v>
      </c>
      <c r="AU102" s="222" t="s">
        <v>84</v>
      </c>
      <c r="AV102" s="13" t="s">
        <v>86</v>
      </c>
      <c r="AW102" s="13" t="s">
        <v>37</v>
      </c>
      <c r="AX102" s="13" t="s">
        <v>76</v>
      </c>
      <c r="AY102" s="222" t="s">
        <v>137</v>
      </c>
    </row>
    <row r="103" spans="1:65" s="15" customFormat="1" ht="10.199999999999999">
      <c r="B103" s="234"/>
      <c r="C103" s="235"/>
      <c r="D103" s="213" t="s">
        <v>164</v>
      </c>
      <c r="E103" s="236" t="s">
        <v>19</v>
      </c>
      <c r="F103" s="237" t="s">
        <v>602</v>
      </c>
      <c r="G103" s="235"/>
      <c r="H103" s="236" t="s">
        <v>19</v>
      </c>
      <c r="I103" s="238"/>
      <c r="J103" s="235"/>
      <c r="K103" s="235"/>
      <c r="L103" s="239"/>
      <c r="M103" s="240"/>
      <c r="N103" s="241"/>
      <c r="O103" s="241"/>
      <c r="P103" s="241"/>
      <c r="Q103" s="241"/>
      <c r="R103" s="241"/>
      <c r="S103" s="241"/>
      <c r="T103" s="242"/>
      <c r="AT103" s="243" t="s">
        <v>164</v>
      </c>
      <c r="AU103" s="243" t="s">
        <v>84</v>
      </c>
      <c r="AV103" s="15" t="s">
        <v>84</v>
      </c>
      <c r="AW103" s="15" t="s">
        <v>37</v>
      </c>
      <c r="AX103" s="15" t="s">
        <v>76</v>
      </c>
      <c r="AY103" s="243" t="s">
        <v>137</v>
      </c>
    </row>
    <row r="104" spans="1:65" s="14" customFormat="1" ht="10.199999999999999">
      <c r="B104" s="223"/>
      <c r="C104" s="224"/>
      <c r="D104" s="213" t="s">
        <v>164</v>
      </c>
      <c r="E104" s="225" t="s">
        <v>19</v>
      </c>
      <c r="F104" s="226" t="s">
        <v>166</v>
      </c>
      <c r="G104" s="224"/>
      <c r="H104" s="227">
        <v>100.1</v>
      </c>
      <c r="I104" s="228"/>
      <c r="J104" s="224"/>
      <c r="K104" s="224"/>
      <c r="L104" s="229"/>
      <c r="M104" s="230"/>
      <c r="N104" s="231"/>
      <c r="O104" s="231"/>
      <c r="P104" s="231"/>
      <c r="Q104" s="231"/>
      <c r="R104" s="231"/>
      <c r="S104" s="231"/>
      <c r="T104" s="232"/>
      <c r="AT104" s="233" t="s">
        <v>164</v>
      </c>
      <c r="AU104" s="233" t="s">
        <v>84</v>
      </c>
      <c r="AV104" s="14" t="s">
        <v>142</v>
      </c>
      <c r="AW104" s="14" t="s">
        <v>37</v>
      </c>
      <c r="AX104" s="14" t="s">
        <v>84</v>
      </c>
      <c r="AY104" s="233" t="s">
        <v>137</v>
      </c>
    </row>
    <row r="105" spans="1:65" s="2" customFormat="1" ht="21.75" customHeight="1">
      <c r="A105" s="35"/>
      <c r="B105" s="36"/>
      <c r="C105" s="186" t="s">
        <v>142</v>
      </c>
      <c r="D105" s="186" t="s">
        <v>138</v>
      </c>
      <c r="E105" s="187" t="s">
        <v>612</v>
      </c>
      <c r="F105" s="188" t="s">
        <v>613</v>
      </c>
      <c r="G105" s="189" t="s">
        <v>242</v>
      </c>
      <c r="H105" s="190">
        <v>160</v>
      </c>
      <c r="I105" s="191"/>
      <c r="J105" s="192">
        <f>ROUND(I105*H105,2)</f>
        <v>0</v>
      </c>
      <c r="K105" s="188" t="s">
        <v>161</v>
      </c>
      <c r="L105" s="40"/>
      <c r="M105" s="193" t="s">
        <v>19</v>
      </c>
      <c r="N105" s="194" t="s">
        <v>47</v>
      </c>
      <c r="O105" s="65"/>
      <c r="P105" s="195">
        <f>O105*H105</f>
        <v>0</v>
      </c>
      <c r="Q105" s="195">
        <v>0</v>
      </c>
      <c r="R105" s="195">
        <f>Q105*H105</f>
        <v>0</v>
      </c>
      <c r="S105" s="195">
        <v>0</v>
      </c>
      <c r="T105" s="196">
        <f>S105*H105</f>
        <v>0</v>
      </c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R105" s="197" t="s">
        <v>142</v>
      </c>
      <c r="AT105" s="197" t="s">
        <v>138</v>
      </c>
      <c r="AU105" s="197" t="s">
        <v>84</v>
      </c>
      <c r="AY105" s="18" t="s">
        <v>137</v>
      </c>
      <c r="BE105" s="198">
        <f>IF(N105="základní",J105,0)</f>
        <v>0</v>
      </c>
      <c r="BF105" s="198">
        <f>IF(N105="snížená",J105,0)</f>
        <v>0</v>
      </c>
      <c r="BG105" s="198">
        <f>IF(N105="zákl. přenesená",J105,0)</f>
        <v>0</v>
      </c>
      <c r="BH105" s="198">
        <f>IF(N105="sníž. přenesená",J105,0)</f>
        <v>0</v>
      </c>
      <c r="BI105" s="198">
        <f>IF(N105="nulová",J105,0)</f>
        <v>0</v>
      </c>
      <c r="BJ105" s="18" t="s">
        <v>84</v>
      </c>
      <c r="BK105" s="198">
        <f>ROUND(I105*H105,2)</f>
        <v>0</v>
      </c>
      <c r="BL105" s="18" t="s">
        <v>142</v>
      </c>
      <c r="BM105" s="197" t="s">
        <v>146</v>
      </c>
    </row>
    <row r="106" spans="1:65" s="15" customFormat="1" ht="10.199999999999999">
      <c r="B106" s="234"/>
      <c r="C106" s="235"/>
      <c r="D106" s="213" t="s">
        <v>164</v>
      </c>
      <c r="E106" s="236" t="s">
        <v>19</v>
      </c>
      <c r="F106" s="237" t="s">
        <v>614</v>
      </c>
      <c r="G106" s="235"/>
      <c r="H106" s="236" t="s">
        <v>19</v>
      </c>
      <c r="I106" s="238"/>
      <c r="J106" s="235"/>
      <c r="K106" s="235"/>
      <c r="L106" s="239"/>
      <c r="M106" s="240"/>
      <c r="N106" s="241"/>
      <c r="O106" s="241"/>
      <c r="P106" s="241"/>
      <c r="Q106" s="241"/>
      <c r="R106" s="241"/>
      <c r="S106" s="241"/>
      <c r="T106" s="242"/>
      <c r="AT106" s="243" t="s">
        <v>164</v>
      </c>
      <c r="AU106" s="243" t="s">
        <v>84</v>
      </c>
      <c r="AV106" s="15" t="s">
        <v>84</v>
      </c>
      <c r="AW106" s="15" t="s">
        <v>37</v>
      </c>
      <c r="AX106" s="15" t="s">
        <v>76</v>
      </c>
      <c r="AY106" s="243" t="s">
        <v>137</v>
      </c>
    </row>
    <row r="107" spans="1:65" s="13" customFormat="1" ht="10.199999999999999">
      <c r="B107" s="211"/>
      <c r="C107" s="212"/>
      <c r="D107" s="213" t="s">
        <v>164</v>
      </c>
      <c r="E107" s="214" t="s">
        <v>19</v>
      </c>
      <c r="F107" s="215" t="s">
        <v>615</v>
      </c>
      <c r="G107" s="212"/>
      <c r="H107" s="216">
        <v>160</v>
      </c>
      <c r="I107" s="217"/>
      <c r="J107" s="212"/>
      <c r="K107" s="212"/>
      <c r="L107" s="218"/>
      <c r="M107" s="219"/>
      <c r="N107" s="220"/>
      <c r="O107" s="220"/>
      <c r="P107" s="220"/>
      <c r="Q107" s="220"/>
      <c r="R107" s="220"/>
      <c r="S107" s="220"/>
      <c r="T107" s="221"/>
      <c r="AT107" s="222" t="s">
        <v>164</v>
      </c>
      <c r="AU107" s="222" t="s">
        <v>84</v>
      </c>
      <c r="AV107" s="13" t="s">
        <v>86</v>
      </c>
      <c r="AW107" s="13" t="s">
        <v>37</v>
      </c>
      <c r="AX107" s="13" t="s">
        <v>76</v>
      </c>
      <c r="AY107" s="222" t="s">
        <v>137</v>
      </c>
    </row>
    <row r="108" spans="1:65" s="15" customFormat="1" ht="10.199999999999999">
      <c r="B108" s="234"/>
      <c r="C108" s="235"/>
      <c r="D108" s="213" t="s">
        <v>164</v>
      </c>
      <c r="E108" s="236" t="s">
        <v>19</v>
      </c>
      <c r="F108" s="237" t="s">
        <v>602</v>
      </c>
      <c r="G108" s="235"/>
      <c r="H108" s="236" t="s">
        <v>19</v>
      </c>
      <c r="I108" s="238"/>
      <c r="J108" s="235"/>
      <c r="K108" s="235"/>
      <c r="L108" s="239"/>
      <c r="M108" s="240"/>
      <c r="N108" s="241"/>
      <c r="O108" s="241"/>
      <c r="P108" s="241"/>
      <c r="Q108" s="241"/>
      <c r="R108" s="241"/>
      <c r="S108" s="241"/>
      <c r="T108" s="242"/>
      <c r="AT108" s="243" t="s">
        <v>164</v>
      </c>
      <c r="AU108" s="243" t="s">
        <v>84</v>
      </c>
      <c r="AV108" s="15" t="s">
        <v>84</v>
      </c>
      <c r="AW108" s="15" t="s">
        <v>37</v>
      </c>
      <c r="AX108" s="15" t="s">
        <v>76</v>
      </c>
      <c r="AY108" s="243" t="s">
        <v>137</v>
      </c>
    </row>
    <row r="109" spans="1:65" s="14" customFormat="1" ht="10.199999999999999">
      <c r="B109" s="223"/>
      <c r="C109" s="224"/>
      <c r="D109" s="213" t="s">
        <v>164</v>
      </c>
      <c r="E109" s="225" t="s">
        <v>19</v>
      </c>
      <c r="F109" s="226" t="s">
        <v>166</v>
      </c>
      <c r="G109" s="224"/>
      <c r="H109" s="227">
        <v>160</v>
      </c>
      <c r="I109" s="228"/>
      <c r="J109" s="224"/>
      <c r="K109" s="224"/>
      <c r="L109" s="229"/>
      <c r="M109" s="230"/>
      <c r="N109" s="231"/>
      <c r="O109" s="231"/>
      <c r="P109" s="231"/>
      <c r="Q109" s="231"/>
      <c r="R109" s="231"/>
      <c r="S109" s="231"/>
      <c r="T109" s="232"/>
      <c r="AT109" s="233" t="s">
        <v>164</v>
      </c>
      <c r="AU109" s="233" t="s">
        <v>84</v>
      </c>
      <c r="AV109" s="14" t="s">
        <v>142</v>
      </c>
      <c r="AW109" s="14" t="s">
        <v>37</v>
      </c>
      <c r="AX109" s="14" t="s">
        <v>84</v>
      </c>
      <c r="AY109" s="233" t="s">
        <v>137</v>
      </c>
    </row>
    <row r="110" spans="1:65" s="2" customFormat="1" ht="21.75" customHeight="1">
      <c r="A110" s="35"/>
      <c r="B110" s="36"/>
      <c r="C110" s="186" t="s">
        <v>155</v>
      </c>
      <c r="D110" s="186" t="s">
        <v>138</v>
      </c>
      <c r="E110" s="187" t="s">
        <v>243</v>
      </c>
      <c r="F110" s="188" t="s">
        <v>244</v>
      </c>
      <c r="G110" s="189" t="s">
        <v>242</v>
      </c>
      <c r="H110" s="190">
        <v>20.100000000000001</v>
      </c>
      <c r="I110" s="191"/>
      <c r="J110" s="192">
        <f>ROUND(I110*H110,2)</f>
        <v>0</v>
      </c>
      <c r="K110" s="188" t="s">
        <v>161</v>
      </c>
      <c r="L110" s="40"/>
      <c r="M110" s="193" t="s">
        <v>19</v>
      </c>
      <c r="N110" s="194" t="s">
        <v>47</v>
      </c>
      <c r="O110" s="65"/>
      <c r="P110" s="195">
        <f>O110*H110</f>
        <v>0</v>
      </c>
      <c r="Q110" s="195">
        <v>0</v>
      </c>
      <c r="R110" s="195">
        <f>Q110*H110</f>
        <v>0</v>
      </c>
      <c r="S110" s="195">
        <v>0</v>
      </c>
      <c r="T110" s="196">
        <f>S110*H110</f>
        <v>0</v>
      </c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R110" s="197" t="s">
        <v>142</v>
      </c>
      <c r="AT110" s="197" t="s">
        <v>138</v>
      </c>
      <c r="AU110" s="197" t="s">
        <v>84</v>
      </c>
      <c r="AY110" s="18" t="s">
        <v>137</v>
      </c>
      <c r="BE110" s="198">
        <f>IF(N110="základní",J110,0)</f>
        <v>0</v>
      </c>
      <c r="BF110" s="198">
        <f>IF(N110="snížená",J110,0)</f>
        <v>0</v>
      </c>
      <c r="BG110" s="198">
        <f>IF(N110="zákl. přenesená",J110,0)</f>
        <v>0</v>
      </c>
      <c r="BH110" s="198">
        <f>IF(N110="sníž. přenesená",J110,0)</f>
        <v>0</v>
      </c>
      <c r="BI110" s="198">
        <f>IF(N110="nulová",J110,0)</f>
        <v>0</v>
      </c>
      <c r="BJ110" s="18" t="s">
        <v>84</v>
      </c>
      <c r="BK110" s="198">
        <f>ROUND(I110*H110,2)</f>
        <v>0</v>
      </c>
      <c r="BL110" s="18" t="s">
        <v>142</v>
      </c>
      <c r="BM110" s="197" t="s">
        <v>194</v>
      </c>
    </row>
    <row r="111" spans="1:65" s="15" customFormat="1" ht="10.199999999999999">
      <c r="B111" s="234"/>
      <c r="C111" s="235"/>
      <c r="D111" s="213" t="s">
        <v>164</v>
      </c>
      <c r="E111" s="236" t="s">
        <v>19</v>
      </c>
      <c r="F111" s="237" t="s">
        <v>616</v>
      </c>
      <c r="G111" s="235"/>
      <c r="H111" s="236" t="s">
        <v>19</v>
      </c>
      <c r="I111" s="238"/>
      <c r="J111" s="235"/>
      <c r="K111" s="235"/>
      <c r="L111" s="239"/>
      <c r="M111" s="240"/>
      <c r="N111" s="241"/>
      <c r="O111" s="241"/>
      <c r="P111" s="241"/>
      <c r="Q111" s="241"/>
      <c r="R111" s="241"/>
      <c r="S111" s="241"/>
      <c r="T111" s="242"/>
      <c r="AT111" s="243" t="s">
        <v>164</v>
      </c>
      <c r="AU111" s="243" t="s">
        <v>84</v>
      </c>
      <c r="AV111" s="15" t="s">
        <v>84</v>
      </c>
      <c r="AW111" s="15" t="s">
        <v>37</v>
      </c>
      <c r="AX111" s="15" t="s">
        <v>76</v>
      </c>
      <c r="AY111" s="243" t="s">
        <v>137</v>
      </c>
    </row>
    <row r="112" spans="1:65" s="13" customFormat="1" ht="10.199999999999999">
      <c r="B112" s="211"/>
      <c r="C112" s="212"/>
      <c r="D112" s="213" t="s">
        <v>164</v>
      </c>
      <c r="E112" s="214" t="s">
        <v>19</v>
      </c>
      <c r="F112" s="215" t="s">
        <v>617</v>
      </c>
      <c r="G112" s="212"/>
      <c r="H112" s="216">
        <v>20.100000000000001</v>
      </c>
      <c r="I112" s="217"/>
      <c r="J112" s="212"/>
      <c r="K112" s="212"/>
      <c r="L112" s="218"/>
      <c r="M112" s="219"/>
      <c r="N112" s="220"/>
      <c r="O112" s="220"/>
      <c r="P112" s="220"/>
      <c r="Q112" s="220"/>
      <c r="R112" s="220"/>
      <c r="S112" s="220"/>
      <c r="T112" s="221"/>
      <c r="AT112" s="222" t="s">
        <v>164</v>
      </c>
      <c r="AU112" s="222" t="s">
        <v>84</v>
      </c>
      <c r="AV112" s="13" t="s">
        <v>86</v>
      </c>
      <c r="AW112" s="13" t="s">
        <v>37</v>
      </c>
      <c r="AX112" s="13" t="s">
        <v>76</v>
      </c>
      <c r="AY112" s="222" t="s">
        <v>137</v>
      </c>
    </row>
    <row r="113" spans="1:65" s="15" customFormat="1" ht="10.199999999999999">
      <c r="B113" s="234"/>
      <c r="C113" s="235"/>
      <c r="D113" s="213" t="s">
        <v>164</v>
      </c>
      <c r="E113" s="236" t="s">
        <v>19</v>
      </c>
      <c r="F113" s="237" t="s">
        <v>602</v>
      </c>
      <c r="G113" s="235"/>
      <c r="H113" s="236" t="s">
        <v>19</v>
      </c>
      <c r="I113" s="238"/>
      <c r="J113" s="235"/>
      <c r="K113" s="235"/>
      <c r="L113" s="239"/>
      <c r="M113" s="240"/>
      <c r="N113" s="241"/>
      <c r="O113" s="241"/>
      <c r="P113" s="241"/>
      <c r="Q113" s="241"/>
      <c r="R113" s="241"/>
      <c r="S113" s="241"/>
      <c r="T113" s="242"/>
      <c r="AT113" s="243" t="s">
        <v>164</v>
      </c>
      <c r="AU113" s="243" t="s">
        <v>84</v>
      </c>
      <c r="AV113" s="15" t="s">
        <v>84</v>
      </c>
      <c r="AW113" s="15" t="s">
        <v>37</v>
      </c>
      <c r="AX113" s="15" t="s">
        <v>76</v>
      </c>
      <c r="AY113" s="243" t="s">
        <v>137</v>
      </c>
    </row>
    <row r="114" spans="1:65" s="14" customFormat="1" ht="10.199999999999999">
      <c r="B114" s="223"/>
      <c r="C114" s="224"/>
      <c r="D114" s="213" t="s">
        <v>164</v>
      </c>
      <c r="E114" s="225" t="s">
        <v>19</v>
      </c>
      <c r="F114" s="226" t="s">
        <v>166</v>
      </c>
      <c r="G114" s="224"/>
      <c r="H114" s="227">
        <v>20.100000000000001</v>
      </c>
      <c r="I114" s="228"/>
      <c r="J114" s="224"/>
      <c r="K114" s="224"/>
      <c r="L114" s="229"/>
      <c r="M114" s="230"/>
      <c r="N114" s="231"/>
      <c r="O114" s="231"/>
      <c r="P114" s="231"/>
      <c r="Q114" s="231"/>
      <c r="R114" s="231"/>
      <c r="S114" s="231"/>
      <c r="T114" s="232"/>
      <c r="AT114" s="233" t="s">
        <v>164</v>
      </c>
      <c r="AU114" s="233" t="s">
        <v>84</v>
      </c>
      <c r="AV114" s="14" t="s">
        <v>142</v>
      </c>
      <c r="AW114" s="14" t="s">
        <v>37</v>
      </c>
      <c r="AX114" s="14" t="s">
        <v>84</v>
      </c>
      <c r="AY114" s="233" t="s">
        <v>137</v>
      </c>
    </row>
    <row r="115" spans="1:65" s="2" customFormat="1" ht="16.5" customHeight="1">
      <c r="A115" s="35"/>
      <c r="B115" s="36"/>
      <c r="C115" s="186" t="s">
        <v>171</v>
      </c>
      <c r="D115" s="186" t="s">
        <v>138</v>
      </c>
      <c r="E115" s="187" t="s">
        <v>245</v>
      </c>
      <c r="F115" s="188" t="s">
        <v>246</v>
      </c>
      <c r="G115" s="189" t="s">
        <v>242</v>
      </c>
      <c r="H115" s="190">
        <v>100.1</v>
      </c>
      <c r="I115" s="191"/>
      <c r="J115" s="192">
        <f>ROUND(I115*H115,2)</f>
        <v>0</v>
      </c>
      <c r="K115" s="188" t="s">
        <v>161</v>
      </c>
      <c r="L115" s="40"/>
      <c r="M115" s="193" t="s">
        <v>19</v>
      </c>
      <c r="N115" s="194" t="s">
        <v>47</v>
      </c>
      <c r="O115" s="65"/>
      <c r="P115" s="195">
        <f>O115*H115</f>
        <v>0</v>
      </c>
      <c r="Q115" s="195">
        <v>0</v>
      </c>
      <c r="R115" s="195">
        <f>Q115*H115</f>
        <v>0</v>
      </c>
      <c r="S115" s="195">
        <v>0</v>
      </c>
      <c r="T115" s="196">
        <f>S115*H115</f>
        <v>0</v>
      </c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R115" s="197" t="s">
        <v>142</v>
      </c>
      <c r="AT115" s="197" t="s">
        <v>138</v>
      </c>
      <c r="AU115" s="197" t="s">
        <v>84</v>
      </c>
      <c r="AY115" s="18" t="s">
        <v>137</v>
      </c>
      <c r="BE115" s="198">
        <f>IF(N115="základní",J115,0)</f>
        <v>0</v>
      </c>
      <c r="BF115" s="198">
        <f>IF(N115="snížená",J115,0)</f>
        <v>0</v>
      </c>
      <c r="BG115" s="198">
        <f>IF(N115="zákl. přenesená",J115,0)</f>
        <v>0</v>
      </c>
      <c r="BH115" s="198">
        <f>IF(N115="sníž. přenesená",J115,0)</f>
        <v>0</v>
      </c>
      <c r="BI115" s="198">
        <f>IF(N115="nulová",J115,0)</f>
        <v>0</v>
      </c>
      <c r="BJ115" s="18" t="s">
        <v>84</v>
      </c>
      <c r="BK115" s="198">
        <f>ROUND(I115*H115,2)</f>
        <v>0</v>
      </c>
      <c r="BL115" s="18" t="s">
        <v>142</v>
      </c>
      <c r="BM115" s="197" t="s">
        <v>205</v>
      </c>
    </row>
    <row r="116" spans="1:65" s="15" customFormat="1" ht="10.199999999999999">
      <c r="B116" s="234"/>
      <c r="C116" s="235"/>
      <c r="D116" s="213" t="s">
        <v>164</v>
      </c>
      <c r="E116" s="236" t="s">
        <v>19</v>
      </c>
      <c r="F116" s="237" t="s">
        <v>618</v>
      </c>
      <c r="G116" s="235"/>
      <c r="H116" s="236" t="s">
        <v>19</v>
      </c>
      <c r="I116" s="238"/>
      <c r="J116" s="235"/>
      <c r="K116" s="235"/>
      <c r="L116" s="239"/>
      <c r="M116" s="240"/>
      <c r="N116" s="241"/>
      <c r="O116" s="241"/>
      <c r="P116" s="241"/>
      <c r="Q116" s="241"/>
      <c r="R116" s="241"/>
      <c r="S116" s="241"/>
      <c r="T116" s="242"/>
      <c r="AT116" s="243" t="s">
        <v>164</v>
      </c>
      <c r="AU116" s="243" t="s">
        <v>84</v>
      </c>
      <c r="AV116" s="15" t="s">
        <v>84</v>
      </c>
      <c r="AW116" s="15" t="s">
        <v>37</v>
      </c>
      <c r="AX116" s="15" t="s">
        <v>76</v>
      </c>
      <c r="AY116" s="243" t="s">
        <v>137</v>
      </c>
    </row>
    <row r="117" spans="1:65" s="13" customFormat="1" ht="10.199999999999999">
      <c r="B117" s="211"/>
      <c r="C117" s="212"/>
      <c r="D117" s="213" t="s">
        <v>164</v>
      </c>
      <c r="E117" s="214" t="s">
        <v>19</v>
      </c>
      <c r="F117" s="215" t="s">
        <v>619</v>
      </c>
      <c r="G117" s="212"/>
      <c r="H117" s="216">
        <v>100.1</v>
      </c>
      <c r="I117" s="217"/>
      <c r="J117" s="212"/>
      <c r="K117" s="212"/>
      <c r="L117" s="218"/>
      <c r="M117" s="219"/>
      <c r="N117" s="220"/>
      <c r="O117" s="220"/>
      <c r="P117" s="220"/>
      <c r="Q117" s="220"/>
      <c r="R117" s="220"/>
      <c r="S117" s="220"/>
      <c r="T117" s="221"/>
      <c r="AT117" s="222" t="s">
        <v>164</v>
      </c>
      <c r="AU117" s="222" t="s">
        <v>84</v>
      </c>
      <c r="AV117" s="13" t="s">
        <v>86</v>
      </c>
      <c r="AW117" s="13" t="s">
        <v>37</v>
      </c>
      <c r="AX117" s="13" t="s">
        <v>76</v>
      </c>
      <c r="AY117" s="222" t="s">
        <v>137</v>
      </c>
    </row>
    <row r="118" spans="1:65" s="15" customFormat="1" ht="10.199999999999999">
      <c r="B118" s="234"/>
      <c r="C118" s="235"/>
      <c r="D118" s="213" t="s">
        <v>164</v>
      </c>
      <c r="E118" s="236" t="s">
        <v>19</v>
      </c>
      <c r="F118" s="237" t="s">
        <v>602</v>
      </c>
      <c r="G118" s="235"/>
      <c r="H118" s="236" t="s">
        <v>19</v>
      </c>
      <c r="I118" s="238"/>
      <c r="J118" s="235"/>
      <c r="K118" s="235"/>
      <c r="L118" s="239"/>
      <c r="M118" s="240"/>
      <c r="N118" s="241"/>
      <c r="O118" s="241"/>
      <c r="P118" s="241"/>
      <c r="Q118" s="241"/>
      <c r="R118" s="241"/>
      <c r="S118" s="241"/>
      <c r="T118" s="242"/>
      <c r="AT118" s="243" t="s">
        <v>164</v>
      </c>
      <c r="AU118" s="243" t="s">
        <v>84</v>
      </c>
      <c r="AV118" s="15" t="s">
        <v>84</v>
      </c>
      <c r="AW118" s="15" t="s">
        <v>37</v>
      </c>
      <c r="AX118" s="15" t="s">
        <v>76</v>
      </c>
      <c r="AY118" s="243" t="s">
        <v>137</v>
      </c>
    </row>
    <row r="119" spans="1:65" s="14" customFormat="1" ht="10.199999999999999">
      <c r="B119" s="223"/>
      <c r="C119" s="224"/>
      <c r="D119" s="213" t="s">
        <v>164</v>
      </c>
      <c r="E119" s="225" t="s">
        <v>19</v>
      </c>
      <c r="F119" s="226" t="s">
        <v>166</v>
      </c>
      <c r="G119" s="224"/>
      <c r="H119" s="227">
        <v>100.1</v>
      </c>
      <c r="I119" s="228"/>
      <c r="J119" s="224"/>
      <c r="K119" s="224"/>
      <c r="L119" s="229"/>
      <c r="M119" s="230"/>
      <c r="N119" s="231"/>
      <c r="O119" s="231"/>
      <c r="P119" s="231"/>
      <c r="Q119" s="231"/>
      <c r="R119" s="231"/>
      <c r="S119" s="231"/>
      <c r="T119" s="232"/>
      <c r="AT119" s="233" t="s">
        <v>164</v>
      </c>
      <c r="AU119" s="233" t="s">
        <v>84</v>
      </c>
      <c r="AV119" s="14" t="s">
        <v>142</v>
      </c>
      <c r="AW119" s="14" t="s">
        <v>37</v>
      </c>
      <c r="AX119" s="14" t="s">
        <v>84</v>
      </c>
      <c r="AY119" s="233" t="s">
        <v>137</v>
      </c>
    </row>
    <row r="120" spans="1:65" s="2" customFormat="1" ht="21.75" customHeight="1">
      <c r="A120" s="35"/>
      <c r="B120" s="36"/>
      <c r="C120" s="186" t="s">
        <v>176</v>
      </c>
      <c r="D120" s="186" t="s">
        <v>138</v>
      </c>
      <c r="E120" s="187" t="s">
        <v>250</v>
      </c>
      <c r="F120" s="188" t="s">
        <v>251</v>
      </c>
      <c r="G120" s="189" t="s">
        <v>252</v>
      </c>
      <c r="H120" s="190">
        <v>36.18</v>
      </c>
      <c r="I120" s="191"/>
      <c r="J120" s="192">
        <f>ROUND(I120*H120,2)</f>
        <v>0</v>
      </c>
      <c r="K120" s="188" t="s">
        <v>161</v>
      </c>
      <c r="L120" s="40"/>
      <c r="M120" s="193" t="s">
        <v>19</v>
      </c>
      <c r="N120" s="194" t="s">
        <v>47</v>
      </c>
      <c r="O120" s="65"/>
      <c r="P120" s="195">
        <f>O120*H120</f>
        <v>0</v>
      </c>
      <c r="Q120" s="195">
        <v>0</v>
      </c>
      <c r="R120" s="195">
        <f>Q120*H120</f>
        <v>0</v>
      </c>
      <c r="S120" s="195">
        <v>0</v>
      </c>
      <c r="T120" s="196">
        <f>S120*H120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197" t="s">
        <v>142</v>
      </c>
      <c r="AT120" s="197" t="s">
        <v>138</v>
      </c>
      <c r="AU120" s="197" t="s">
        <v>84</v>
      </c>
      <c r="AY120" s="18" t="s">
        <v>137</v>
      </c>
      <c r="BE120" s="198">
        <f>IF(N120="základní",J120,0)</f>
        <v>0</v>
      </c>
      <c r="BF120" s="198">
        <f>IF(N120="snížená",J120,0)</f>
        <v>0</v>
      </c>
      <c r="BG120" s="198">
        <f>IF(N120="zákl. přenesená",J120,0)</f>
        <v>0</v>
      </c>
      <c r="BH120" s="198">
        <f>IF(N120="sníž. přenesená",J120,0)</f>
        <v>0</v>
      </c>
      <c r="BI120" s="198">
        <f>IF(N120="nulová",J120,0)</f>
        <v>0</v>
      </c>
      <c r="BJ120" s="18" t="s">
        <v>84</v>
      </c>
      <c r="BK120" s="198">
        <f>ROUND(I120*H120,2)</f>
        <v>0</v>
      </c>
      <c r="BL120" s="18" t="s">
        <v>142</v>
      </c>
      <c r="BM120" s="197" t="s">
        <v>238</v>
      </c>
    </row>
    <row r="121" spans="1:65" s="15" customFormat="1" ht="10.199999999999999">
      <c r="B121" s="234"/>
      <c r="C121" s="235"/>
      <c r="D121" s="213" t="s">
        <v>164</v>
      </c>
      <c r="E121" s="236" t="s">
        <v>19</v>
      </c>
      <c r="F121" s="237" t="s">
        <v>254</v>
      </c>
      <c r="G121" s="235"/>
      <c r="H121" s="236" t="s">
        <v>19</v>
      </c>
      <c r="I121" s="238"/>
      <c r="J121" s="235"/>
      <c r="K121" s="235"/>
      <c r="L121" s="239"/>
      <c r="M121" s="240"/>
      <c r="N121" s="241"/>
      <c r="O121" s="241"/>
      <c r="P121" s="241"/>
      <c r="Q121" s="241"/>
      <c r="R121" s="241"/>
      <c r="S121" s="241"/>
      <c r="T121" s="242"/>
      <c r="AT121" s="243" t="s">
        <v>164</v>
      </c>
      <c r="AU121" s="243" t="s">
        <v>84</v>
      </c>
      <c r="AV121" s="15" t="s">
        <v>84</v>
      </c>
      <c r="AW121" s="15" t="s">
        <v>37</v>
      </c>
      <c r="AX121" s="15" t="s">
        <v>76</v>
      </c>
      <c r="AY121" s="243" t="s">
        <v>137</v>
      </c>
    </row>
    <row r="122" spans="1:65" s="13" customFormat="1" ht="10.199999999999999">
      <c r="B122" s="211"/>
      <c r="C122" s="212"/>
      <c r="D122" s="213" t="s">
        <v>164</v>
      </c>
      <c r="E122" s="214" t="s">
        <v>19</v>
      </c>
      <c r="F122" s="215" t="s">
        <v>620</v>
      </c>
      <c r="G122" s="212"/>
      <c r="H122" s="216">
        <v>36.18</v>
      </c>
      <c r="I122" s="217"/>
      <c r="J122" s="212"/>
      <c r="K122" s="212"/>
      <c r="L122" s="218"/>
      <c r="M122" s="219"/>
      <c r="N122" s="220"/>
      <c r="O122" s="220"/>
      <c r="P122" s="220"/>
      <c r="Q122" s="220"/>
      <c r="R122" s="220"/>
      <c r="S122" s="220"/>
      <c r="T122" s="221"/>
      <c r="AT122" s="222" t="s">
        <v>164</v>
      </c>
      <c r="AU122" s="222" t="s">
        <v>84</v>
      </c>
      <c r="AV122" s="13" t="s">
        <v>86</v>
      </c>
      <c r="AW122" s="13" t="s">
        <v>37</v>
      </c>
      <c r="AX122" s="13" t="s">
        <v>76</v>
      </c>
      <c r="AY122" s="222" t="s">
        <v>137</v>
      </c>
    </row>
    <row r="123" spans="1:65" s="15" customFormat="1" ht="10.199999999999999">
      <c r="B123" s="234"/>
      <c r="C123" s="235"/>
      <c r="D123" s="213" t="s">
        <v>164</v>
      </c>
      <c r="E123" s="236" t="s">
        <v>19</v>
      </c>
      <c r="F123" s="237" t="s">
        <v>249</v>
      </c>
      <c r="G123" s="235"/>
      <c r="H123" s="236" t="s">
        <v>19</v>
      </c>
      <c r="I123" s="238"/>
      <c r="J123" s="235"/>
      <c r="K123" s="235"/>
      <c r="L123" s="239"/>
      <c r="M123" s="240"/>
      <c r="N123" s="241"/>
      <c r="O123" s="241"/>
      <c r="P123" s="241"/>
      <c r="Q123" s="241"/>
      <c r="R123" s="241"/>
      <c r="S123" s="241"/>
      <c r="T123" s="242"/>
      <c r="AT123" s="243" t="s">
        <v>164</v>
      </c>
      <c r="AU123" s="243" t="s">
        <v>84</v>
      </c>
      <c r="AV123" s="15" t="s">
        <v>84</v>
      </c>
      <c r="AW123" s="15" t="s">
        <v>37</v>
      </c>
      <c r="AX123" s="15" t="s">
        <v>76</v>
      </c>
      <c r="AY123" s="243" t="s">
        <v>137</v>
      </c>
    </row>
    <row r="124" spans="1:65" s="14" customFormat="1" ht="10.199999999999999">
      <c r="B124" s="223"/>
      <c r="C124" s="224"/>
      <c r="D124" s="213" t="s">
        <v>164</v>
      </c>
      <c r="E124" s="225" t="s">
        <v>19</v>
      </c>
      <c r="F124" s="226" t="s">
        <v>166</v>
      </c>
      <c r="G124" s="224"/>
      <c r="H124" s="227">
        <v>36.18</v>
      </c>
      <c r="I124" s="228"/>
      <c r="J124" s="224"/>
      <c r="K124" s="224"/>
      <c r="L124" s="229"/>
      <c r="M124" s="230"/>
      <c r="N124" s="231"/>
      <c r="O124" s="231"/>
      <c r="P124" s="231"/>
      <c r="Q124" s="231"/>
      <c r="R124" s="231"/>
      <c r="S124" s="231"/>
      <c r="T124" s="232"/>
      <c r="AT124" s="233" t="s">
        <v>164</v>
      </c>
      <c r="AU124" s="233" t="s">
        <v>84</v>
      </c>
      <c r="AV124" s="14" t="s">
        <v>142</v>
      </c>
      <c r="AW124" s="14" t="s">
        <v>37</v>
      </c>
      <c r="AX124" s="14" t="s">
        <v>84</v>
      </c>
      <c r="AY124" s="233" t="s">
        <v>137</v>
      </c>
    </row>
    <row r="125" spans="1:65" s="2" customFormat="1" ht="16.5" customHeight="1">
      <c r="A125" s="35"/>
      <c r="B125" s="36"/>
      <c r="C125" s="186" t="s">
        <v>146</v>
      </c>
      <c r="D125" s="186" t="s">
        <v>138</v>
      </c>
      <c r="E125" s="187" t="s">
        <v>621</v>
      </c>
      <c r="F125" s="188" t="s">
        <v>622</v>
      </c>
      <c r="G125" s="189" t="s">
        <v>219</v>
      </c>
      <c r="H125" s="190">
        <v>100.1</v>
      </c>
      <c r="I125" s="191"/>
      <c r="J125" s="192">
        <f>ROUND(I125*H125,2)</f>
        <v>0</v>
      </c>
      <c r="K125" s="188" t="s">
        <v>161</v>
      </c>
      <c r="L125" s="40"/>
      <c r="M125" s="193" t="s">
        <v>19</v>
      </c>
      <c r="N125" s="194" t="s">
        <v>47</v>
      </c>
      <c r="O125" s="65"/>
      <c r="P125" s="195">
        <f>O125*H125</f>
        <v>0</v>
      </c>
      <c r="Q125" s="195">
        <v>0</v>
      </c>
      <c r="R125" s="195">
        <f>Q125*H125</f>
        <v>0</v>
      </c>
      <c r="S125" s="195">
        <v>0</v>
      </c>
      <c r="T125" s="196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197" t="s">
        <v>142</v>
      </c>
      <c r="AT125" s="197" t="s">
        <v>138</v>
      </c>
      <c r="AU125" s="197" t="s">
        <v>84</v>
      </c>
      <c r="AY125" s="18" t="s">
        <v>137</v>
      </c>
      <c r="BE125" s="198">
        <f>IF(N125="základní",J125,0)</f>
        <v>0</v>
      </c>
      <c r="BF125" s="198">
        <f>IF(N125="snížená",J125,0)</f>
        <v>0</v>
      </c>
      <c r="BG125" s="198">
        <f>IF(N125="zákl. přenesená",J125,0)</f>
        <v>0</v>
      </c>
      <c r="BH125" s="198">
        <f>IF(N125="sníž. přenesená",J125,0)</f>
        <v>0</v>
      </c>
      <c r="BI125" s="198">
        <f>IF(N125="nulová",J125,0)</f>
        <v>0</v>
      </c>
      <c r="BJ125" s="18" t="s">
        <v>84</v>
      </c>
      <c r="BK125" s="198">
        <f>ROUND(I125*H125,2)</f>
        <v>0</v>
      </c>
      <c r="BL125" s="18" t="s">
        <v>142</v>
      </c>
      <c r="BM125" s="197" t="s">
        <v>147</v>
      </c>
    </row>
    <row r="126" spans="1:65" s="13" customFormat="1" ht="10.199999999999999">
      <c r="B126" s="211"/>
      <c r="C126" s="212"/>
      <c r="D126" s="213" t="s">
        <v>164</v>
      </c>
      <c r="E126" s="214" t="s">
        <v>19</v>
      </c>
      <c r="F126" s="215" t="s">
        <v>623</v>
      </c>
      <c r="G126" s="212"/>
      <c r="H126" s="216">
        <v>41.6</v>
      </c>
      <c r="I126" s="217"/>
      <c r="J126" s="212"/>
      <c r="K126" s="212"/>
      <c r="L126" s="218"/>
      <c r="M126" s="219"/>
      <c r="N126" s="220"/>
      <c r="O126" s="220"/>
      <c r="P126" s="220"/>
      <c r="Q126" s="220"/>
      <c r="R126" s="220"/>
      <c r="S126" s="220"/>
      <c r="T126" s="221"/>
      <c r="AT126" s="222" t="s">
        <v>164</v>
      </c>
      <c r="AU126" s="222" t="s">
        <v>84</v>
      </c>
      <c r="AV126" s="13" t="s">
        <v>86</v>
      </c>
      <c r="AW126" s="13" t="s">
        <v>37</v>
      </c>
      <c r="AX126" s="13" t="s">
        <v>76</v>
      </c>
      <c r="AY126" s="222" t="s">
        <v>137</v>
      </c>
    </row>
    <row r="127" spans="1:65" s="13" customFormat="1" ht="10.199999999999999">
      <c r="B127" s="211"/>
      <c r="C127" s="212"/>
      <c r="D127" s="213" t="s">
        <v>164</v>
      </c>
      <c r="E127" s="214" t="s">
        <v>19</v>
      </c>
      <c r="F127" s="215" t="s">
        <v>624</v>
      </c>
      <c r="G127" s="212"/>
      <c r="H127" s="216">
        <v>58.5</v>
      </c>
      <c r="I127" s="217"/>
      <c r="J127" s="212"/>
      <c r="K127" s="212"/>
      <c r="L127" s="218"/>
      <c r="M127" s="219"/>
      <c r="N127" s="220"/>
      <c r="O127" s="220"/>
      <c r="P127" s="220"/>
      <c r="Q127" s="220"/>
      <c r="R127" s="220"/>
      <c r="S127" s="220"/>
      <c r="T127" s="221"/>
      <c r="AT127" s="222" t="s">
        <v>164</v>
      </c>
      <c r="AU127" s="222" t="s">
        <v>84</v>
      </c>
      <c r="AV127" s="13" t="s">
        <v>86</v>
      </c>
      <c r="AW127" s="13" t="s">
        <v>37</v>
      </c>
      <c r="AX127" s="13" t="s">
        <v>76</v>
      </c>
      <c r="AY127" s="222" t="s">
        <v>137</v>
      </c>
    </row>
    <row r="128" spans="1:65" s="15" customFormat="1" ht="10.199999999999999">
      <c r="B128" s="234"/>
      <c r="C128" s="235"/>
      <c r="D128" s="213" t="s">
        <v>164</v>
      </c>
      <c r="E128" s="236" t="s">
        <v>19</v>
      </c>
      <c r="F128" s="237" t="s">
        <v>602</v>
      </c>
      <c r="G128" s="235"/>
      <c r="H128" s="236" t="s">
        <v>19</v>
      </c>
      <c r="I128" s="238"/>
      <c r="J128" s="235"/>
      <c r="K128" s="235"/>
      <c r="L128" s="239"/>
      <c r="M128" s="240"/>
      <c r="N128" s="241"/>
      <c r="O128" s="241"/>
      <c r="P128" s="241"/>
      <c r="Q128" s="241"/>
      <c r="R128" s="241"/>
      <c r="S128" s="241"/>
      <c r="T128" s="242"/>
      <c r="AT128" s="243" t="s">
        <v>164</v>
      </c>
      <c r="AU128" s="243" t="s">
        <v>84</v>
      </c>
      <c r="AV128" s="15" t="s">
        <v>84</v>
      </c>
      <c r="AW128" s="15" t="s">
        <v>37</v>
      </c>
      <c r="AX128" s="15" t="s">
        <v>76</v>
      </c>
      <c r="AY128" s="243" t="s">
        <v>137</v>
      </c>
    </row>
    <row r="129" spans="1:65" s="14" customFormat="1" ht="10.199999999999999">
      <c r="B129" s="223"/>
      <c r="C129" s="224"/>
      <c r="D129" s="213" t="s">
        <v>164</v>
      </c>
      <c r="E129" s="225" t="s">
        <v>19</v>
      </c>
      <c r="F129" s="226" t="s">
        <v>166</v>
      </c>
      <c r="G129" s="224"/>
      <c r="H129" s="227">
        <v>100.1</v>
      </c>
      <c r="I129" s="228"/>
      <c r="J129" s="224"/>
      <c r="K129" s="224"/>
      <c r="L129" s="229"/>
      <c r="M129" s="230"/>
      <c r="N129" s="231"/>
      <c r="O129" s="231"/>
      <c r="P129" s="231"/>
      <c r="Q129" s="231"/>
      <c r="R129" s="231"/>
      <c r="S129" s="231"/>
      <c r="T129" s="232"/>
      <c r="AT129" s="233" t="s">
        <v>164</v>
      </c>
      <c r="AU129" s="233" t="s">
        <v>84</v>
      </c>
      <c r="AV129" s="14" t="s">
        <v>142</v>
      </c>
      <c r="AW129" s="14" t="s">
        <v>37</v>
      </c>
      <c r="AX129" s="14" t="s">
        <v>84</v>
      </c>
      <c r="AY129" s="233" t="s">
        <v>137</v>
      </c>
    </row>
    <row r="130" spans="1:65" s="2" customFormat="1" ht="21.75" customHeight="1">
      <c r="A130" s="35"/>
      <c r="B130" s="36"/>
      <c r="C130" s="186" t="s">
        <v>186</v>
      </c>
      <c r="D130" s="186" t="s">
        <v>138</v>
      </c>
      <c r="E130" s="187" t="s">
        <v>625</v>
      </c>
      <c r="F130" s="188" t="s">
        <v>626</v>
      </c>
      <c r="G130" s="189" t="s">
        <v>242</v>
      </c>
      <c r="H130" s="190">
        <v>80</v>
      </c>
      <c r="I130" s="191"/>
      <c r="J130" s="192">
        <f>ROUND(I130*H130,2)</f>
        <v>0</v>
      </c>
      <c r="K130" s="188" t="s">
        <v>161</v>
      </c>
      <c r="L130" s="40"/>
      <c r="M130" s="193" t="s">
        <v>19</v>
      </c>
      <c r="N130" s="194" t="s">
        <v>47</v>
      </c>
      <c r="O130" s="65"/>
      <c r="P130" s="195">
        <f>O130*H130</f>
        <v>0</v>
      </c>
      <c r="Q130" s="195">
        <v>0</v>
      </c>
      <c r="R130" s="195">
        <f>Q130*H130</f>
        <v>0</v>
      </c>
      <c r="S130" s="195">
        <v>0</v>
      </c>
      <c r="T130" s="196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197" t="s">
        <v>142</v>
      </c>
      <c r="AT130" s="197" t="s">
        <v>138</v>
      </c>
      <c r="AU130" s="197" t="s">
        <v>84</v>
      </c>
      <c r="AY130" s="18" t="s">
        <v>137</v>
      </c>
      <c r="BE130" s="198">
        <f>IF(N130="základní",J130,0)</f>
        <v>0</v>
      </c>
      <c r="BF130" s="198">
        <f>IF(N130="snížená",J130,0)</f>
        <v>0</v>
      </c>
      <c r="BG130" s="198">
        <f>IF(N130="zákl. přenesená",J130,0)</f>
        <v>0</v>
      </c>
      <c r="BH130" s="198">
        <f>IF(N130="sníž. přenesená",J130,0)</f>
        <v>0</v>
      </c>
      <c r="BI130" s="198">
        <f>IF(N130="nulová",J130,0)</f>
        <v>0</v>
      </c>
      <c r="BJ130" s="18" t="s">
        <v>84</v>
      </c>
      <c r="BK130" s="198">
        <f>ROUND(I130*H130,2)</f>
        <v>0</v>
      </c>
      <c r="BL130" s="18" t="s">
        <v>142</v>
      </c>
      <c r="BM130" s="197" t="s">
        <v>152</v>
      </c>
    </row>
    <row r="131" spans="1:65" s="15" customFormat="1" ht="10.199999999999999">
      <c r="B131" s="234"/>
      <c r="C131" s="235"/>
      <c r="D131" s="213" t="s">
        <v>164</v>
      </c>
      <c r="E131" s="236" t="s">
        <v>19</v>
      </c>
      <c r="F131" s="237" t="s">
        <v>627</v>
      </c>
      <c r="G131" s="235"/>
      <c r="H131" s="236" t="s">
        <v>19</v>
      </c>
      <c r="I131" s="238"/>
      <c r="J131" s="235"/>
      <c r="K131" s="235"/>
      <c r="L131" s="239"/>
      <c r="M131" s="240"/>
      <c r="N131" s="241"/>
      <c r="O131" s="241"/>
      <c r="P131" s="241"/>
      <c r="Q131" s="241"/>
      <c r="R131" s="241"/>
      <c r="S131" s="241"/>
      <c r="T131" s="242"/>
      <c r="AT131" s="243" t="s">
        <v>164</v>
      </c>
      <c r="AU131" s="243" t="s">
        <v>84</v>
      </c>
      <c r="AV131" s="15" t="s">
        <v>84</v>
      </c>
      <c r="AW131" s="15" t="s">
        <v>37</v>
      </c>
      <c r="AX131" s="15" t="s">
        <v>76</v>
      </c>
      <c r="AY131" s="243" t="s">
        <v>137</v>
      </c>
    </row>
    <row r="132" spans="1:65" s="13" customFormat="1" ht="10.199999999999999">
      <c r="B132" s="211"/>
      <c r="C132" s="212"/>
      <c r="D132" s="213" t="s">
        <v>164</v>
      </c>
      <c r="E132" s="214" t="s">
        <v>19</v>
      </c>
      <c r="F132" s="215" t="s">
        <v>377</v>
      </c>
      <c r="G132" s="212"/>
      <c r="H132" s="216">
        <v>80</v>
      </c>
      <c r="I132" s="217"/>
      <c r="J132" s="212"/>
      <c r="K132" s="212"/>
      <c r="L132" s="218"/>
      <c r="M132" s="219"/>
      <c r="N132" s="220"/>
      <c r="O132" s="220"/>
      <c r="P132" s="220"/>
      <c r="Q132" s="220"/>
      <c r="R132" s="220"/>
      <c r="S132" s="220"/>
      <c r="T132" s="221"/>
      <c r="AT132" s="222" t="s">
        <v>164</v>
      </c>
      <c r="AU132" s="222" t="s">
        <v>84</v>
      </c>
      <c r="AV132" s="13" t="s">
        <v>86</v>
      </c>
      <c r="AW132" s="13" t="s">
        <v>37</v>
      </c>
      <c r="AX132" s="13" t="s">
        <v>76</v>
      </c>
      <c r="AY132" s="222" t="s">
        <v>137</v>
      </c>
    </row>
    <row r="133" spans="1:65" s="15" customFormat="1" ht="10.199999999999999">
      <c r="B133" s="234"/>
      <c r="C133" s="235"/>
      <c r="D133" s="213" t="s">
        <v>164</v>
      </c>
      <c r="E133" s="236" t="s">
        <v>19</v>
      </c>
      <c r="F133" s="237" t="s">
        <v>628</v>
      </c>
      <c r="G133" s="235"/>
      <c r="H133" s="236" t="s">
        <v>19</v>
      </c>
      <c r="I133" s="238"/>
      <c r="J133" s="235"/>
      <c r="K133" s="235"/>
      <c r="L133" s="239"/>
      <c r="M133" s="240"/>
      <c r="N133" s="241"/>
      <c r="O133" s="241"/>
      <c r="P133" s="241"/>
      <c r="Q133" s="241"/>
      <c r="R133" s="241"/>
      <c r="S133" s="241"/>
      <c r="T133" s="242"/>
      <c r="AT133" s="243" t="s">
        <v>164</v>
      </c>
      <c r="AU133" s="243" t="s">
        <v>84</v>
      </c>
      <c r="AV133" s="15" t="s">
        <v>84</v>
      </c>
      <c r="AW133" s="15" t="s">
        <v>37</v>
      </c>
      <c r="AX133" s="15" t="s">
        <v>76</v>
      </c>
      <c r="AY133" s="243" t="s">
        <v>137</v>
      </c>
    </row>
    <row r="134" spans="1:65" s="14" customFormat="1" ht="10.199999999999999">
      <c r="B134" s="223"/>
      <c r="C134" s="224"/>
      <c r="D134" s="213" t="s">
        <v>164</v>
      </c>
      <c r="E134" s="225" t="s">
        <v>19</v>
      </c>
      <c r="F134" s="226" t="s">
        <v>166</v>
      </c>
      <c r="G134" s="224"/>
      <c r="H134" s="227">
        <v>80</v>
      </c>
      <c r="I134" s="228"/>
      <c r="J134" s="224"/>
      <c r="K134" s="224"/>
      <c r="L134" s="229"/>
      <c r="M134" s="230"/>
      <c r="N134" s="231"/>
      <c r="O134" s="231"/>
      <c r="P134" s="231"/>
      <c r="Q134" s="231"/>
      <c r="R134" s="231"/>
      <c r="S134" s="231"/>
      <c r="T134" s="232"/>
      <c r="AT134" s="233" t="s">
        <v>164</v>
      </c>
      <c r="AU134" s="233" t="s">
        <v>84</v>
      </c>
      <c r="AV134" s="14" t="s">
        <v>142</v>
      </c>
      <c r="AW134" s="14" t="s">
        <v>37</v>
      </c>
      <c r="AX134" s="14" t="s">
        <v>84</v>
      </c>
      <c r="AY134" s="233" t="s">
        <v>137</v>
      </c>
    </row>
    <row r="135" spans="1:65" s="12" customFormat="1" ht="25.95" customHeight="1">
      <c r="B135" s="172"/>
      <c r="C135" s="173"/>
      <c r="D135" s="174" t="s">
        <v>75</v>
      </c>
      <c r="E135" s="175" t="s">
        <v>273</v>
      </c>
      <c r="F135" s="175" t="s">
        <v>274</v>
      </c>
      <c r="G135" s="173"/>
      <c r="H135" s="173"/>
      <c r="I135" s="176"/>
      <c r="J135" s="177">
        <f>BK135</f>
        <v>0</v>
      </c>
      <c r="K135" s="173"/>
      <c r="L135" s="178"/>
      <c r="M135" s="179"/>
      <c r="N135" s="180"/>
      <c r="O135" s="180"/>
      <c r="P135" s="181">
        <f>SUM(P136:P153)</f>
        <v>0</v>
      </c>
      <c r="Q135" s="180"/>
      <c r="R135" s="181">
        <f>SUM(R136:R153)</f>
        <v>58.886836799999998</v>
      </c>
      <c r="S135" s="180"/>
      <c r="T135" s="182">
        <f>SUM(T136:T153)</f>
        <v>0</v>
      </c>
      <c r="AR135" s="183" t="s">
        <v>84</v>
      </c>
      <c r="AT135" s="184" t="s">
        <v>75</v>
      </c>
      <c r="AU135" s="184" t="s">
        <v>76</v>
      </c>
      <c r="AY135" s="183" t="s">
        <v>137</v>
      </c>
      <c r="BK135" s="185">
        <f>SUM(BK136:BK153)</f>
        <v>0</v>
      </c>
    </row>
    <row r="136" spans="1:65" s="2" customFormat="1" ht="16.5" customHeight="1">
      <c r="A136" s="35"/>
      <c r="B136" s="36"/>
      <c r="C136" s="186" t="s">
        <v>194</v>
      </c>
      <c r="D136" s="186" t="s">
        <v>138</v>
      </c>
      <c r="E136" s="187" t="s">
        <v>629</v>
      </c>
      <c r="F136" s="188" t="s">
        <v>630</v>
      </c>
      <c r="G136" s="189" t="s">
        <v>242</v>
      </c>
      <c r="H136" s="190">
        <v>10.33</v>
      </c>
      <c r="I136" s="191"/>
      <c r="J136" s="192">
        <f>ROUND(I136*H136,2)</f>
        <v>0</v>
      </c>
      <c r="K136" s="188" t="s">
        <v>161</v>
      </c>
      <c r="L136" s="40"/>
      <c r="M136" s="193" t="s">
        <v>19</v>
      </c>
      <c r="N136" s="194" t="s">
        <v>47</v>
      </c>
      <c r="O136" s="65"/>
      <c r="P136" s="195">
        <f>O136*H136</f>
        <v>0</v>
      </c>
      <c r="Q136" s="195">
        <v>2.5517799999999999</v>
      </c>
      <c r="R136" s="195">
        <f>Q136*H136</f>
        <v>26.359887399999998</v>
      </c>
      <c r="S136" s="195">
        <v>0</v>
      </c>
      <c r="T136" s="196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97" t="s">
        <v>142</v>
      </c>
      <c r="AT136" s="197" t="s">
        <v>138</v>
      </c>
      <c r="AU136" s="197" t="s">
        <v>84</v>
      </c>
      <c r="AY136" s="18" t="s">
        <v>137</v>
      </c>
      <c r="BE136" s="198">
        <f>IF(N136="základní",J136,0)</f>
        <v>0</v>
      </c>
      <c r="BF136" s="198">
        <f>IF(N136="snížená",J136,0)</f>
        <v>0</v>
      </c>
      <c r="BG136" s="198">
        <f>IF(N136="zákl. přenesená",J136,0)</f>
        <v>0</v>
      </c>
      <c r="BH136" s="198">
        <f>IF(N136="sníž. přenesená",J136,0)</f>
        <v>0</v>
      </c>
      <c r="BI136" s="198">
        <f>IF(N136="nulová",J136,0)</f>
        <v>0</v>
      </c>
      <c r="BJ136" s="18" t="s">
        <v>84</v>
      </c>
      <c r="BK136" s="198">
        <f>ROUND(I136*H136,2)</f>
        <v>0</v>
      </c>
      <c r="BL136" s="18" t="s">
        <v>142</v>
      </c>
      <c r="BM136" s="197" t="s">
        <v>247</v>
      </c>
    </row>
    <row r="137" spans="1:65" s="2" customFormat="1" ht="16.5" customHeight="1">
      <c r="A137" s="35"/>
      <c r="B137" s="36"/>
      <c r="C137" s="186" t="s">
        <v>200</v>
      </c>
      <c r="D137" s="186" t="s">
        <v>138</v>
      </c>
      <c r="E137" s="187" t="s">
        <v>631</v>
      </c>
      <c r="F137" s="188" t="s">
        <v>632</v>
      </c>
      <c r="G137" s="189" t="s">
        <v>219</v>
      </c>
      <c r="H137" s="190">
        <v>38.222999999999999</v>
      </c>
      <c r="I137" s="191"/>
      <c r="J137" s="192">
        <f>ROUND(I137*H137,2)</f>
        <v>0</v>
      </c>
      <c r="K137" s="188" t="s">
        <v>161</v>
      </c>
      <c r="L137" s="40"/>
      <c r="M137" s="193" t="s">
        <v>19</v>
      </c>
      <c r="N137" s="194" t="s">
        <v>47</v>
      </c>
      <c r="O137" s="65"/>
      <c r="P137" s="195">
        <f>O137*H137</f>
        <v>0</v>
      </c>
      <c r="Q137" s="195">
        <v>3.5099999999999999E-2</v>
      </c>
      <c r="R137" s="195">
        <f>Q137*H137</f>
        <v>1.3416272999999999</v>
      </c>
      <c r="S137" s="195">
        <v>0</v>
      </c>
      <c r="T137" s="196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97" t="s">
        <v>142</v>
      </c>
      <c r="AT137" s="197" t="s">
        <v>138</v>
      </c>
      <c r="AU137" s="197" t="s">
        <v>84</v>
      </c>
      <c r="AY137" s="18" t="s">
        <v>137</v>
      </c>
      <c r="BE137" s="198">
        <f>IF(N137="základní",J137,0)</f>
        <v>0</v>
      </c>
      <c r="BF137" s="198">
        <f>IF(N137="snížená",J137,0)</f>
        <v>0</v>
      </c>
      <c r="BG137" s="198">
        <f>IF(N137="zákl. přenesená",J137,0)</f>
        <v>0</v>
      </c>
      <c r="BH137" s="198">
        <f>IF(N137="sníž. přenesená",J137,0)</f>
        <v>0</v>
      </c>
      <c r="BI137" s="198">
        <f>IF(N137="nulová",J137,0)</f>
        <v>0</v>
      </c>
      <c r="BJ137" s="18" t="s">
        <v>84</v>
      </c>
      <c r="BK137" s="198">
        <f>ROUND(I137*H137,2)</f>
        <v>0</v>
      </c>
      <c r="BL137" s="18" t="s">
        <v>142</v>
      </c>
      <c r="BM137" s="197" t="s">
        <v>253</v>
      </c>
    </row>
    <row r="138" spans="1:65" s="2" customFormat="1" ht="16.5" customHeight="1">
      <c r="A138" s="35"/>
      <c r="B138" s="36"/>
      <c r="C138" s="186" t="s">
        <v>205</v>
      </c>
      <c r="D138" s="186" t="s">
        <v>138</v>
      </c>
      <c r="E138" s="187" t="s">
        <v>633</v>
      </c>
      <c r="F138" s="188" t="s">
        <v>634</v>
      </c>
      <c r="G138" s="189" t="s">
        <v>219</v>
      </c>
      <c r="H138" s="190">
        <v>38.222999999999999</v>
      </c>
      <c r="I138" s="191"/>
      <c r="J138" s="192">
        <f>ROUND(I138*H138,2)</f>
        <v>0</v>
      </c>
      <c r="K138" s="188" t="s">
        <v>161</v>
      </c>
      <c r="L138" s="40"/>
      <c r="M138" s="193" t="s">
        <v>19</v>
      </c>
      <c r="N138" s="194" t="s">
        <v>47</v>
      </c>
      <c r="O138" s="65"/>
      <c r="P138" s="195">
        <f>O138*H138</f>
        <v>0</v>
      </c>
      <c r="Q138" s="195">
        <v>0</v>
      </c>
      <c r="R138" s="195">
        <f>Q138*H138</f>
        <v>0</v>
      </c>
      <c r="S138" s="195">
        <v>0</v>
      </c>
      <c r="T138" s="196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97" t="s">
        <v>142</v>
      </c>
      <c r="AT138" s="197" t="s">
        <v>138</v>
      </c>
      <c r="AU138" s="197" t="s">
        <v>84</v>
      </c>
      <c r="AY138" s="18" t="s">
        <v>137</v>
      </c>
      <c r="BE138" s="198">
        <f>IF(N138="základní",J138,0)</f>
        <v>0</v>
      </c>
      <c r="BF138" s="198">
        <f>IF(N138="snížená",J138,0)</f>
        <v>0</v>
      </c>
      <c r="BG138" s="198">
        <f>IF(N138="zákl. přenesená",J138,0)</f>
        <v>0</v>
      </c>
      <c r="BH138" s="198">
        <f>IF(N138="sníž. přenesená",J138,0)</f>
        <v>0</v>
      </c>
      <c r="BI138" s="198">
        <f>IF(N138="nulová",J138,0)</f>
        <v>0</v>
      </c>
      <c r="BJ138" s="18" t="s">
        <v>84</v>
      </c>
      <c r="BK138" s="198">
        <f>ROUND(I138*H138,2)</f>
        <v>0</v>
      </c>
      <c r="BL138" s="18" t="s">
        <v>142</v>
      </c>
      <c r="BM138" s="197" t="s">
        <v>258</v>
      </c>
    </row>
    <row r="139" spans="1:65" s="2" customFormat="1" ht="16.5" customHeight="1">
      <c r="A139" s="35"/>
      <c r="B139" s="36"/>
      <c r="C139" s="186" t="s">
        <v>259</v>
      </c>
      <c r="D139" s="186" t="s">
        <v>138</v>
      </c>
      <c r="E139" s="187" t="s">
        <v>635</v>
      </c>
      <c r="F139" s="188" t="s">
        <v>636</v>
      </c>
      <c r="G139" s="189" t="s">
        <v>252</v>
      </c>
      <c r="H139" s="190">
        <v>4.6399999999999997</v>
      </c>
      <c r="I139" s="191"/>
      <c r="J139" s="192">
        <f>ROUND(I139*H139,2)</f>
        <v>0</v>
      </c>
      <c r="K139" s="188" t="s">
        <v>161</v>
      </c>
      <c r="L139" s="40"/>
      <c r="M139" s="193" t="s">
        <v>19</v>
      </c>
      <c r="N139" s="194" t="s">
        <v>47</v>
      </c>
      <c r="O139" s="65"/>
      <c r="P139" s="195">
        <f>O139*H139</f>
        <v>0</v>
      </c>
      <c r="Q139" s="195">
        <v>1.0382199999999999</v>
      </c>
      <c r="R139" s="195">
        <f>Q139*H139</f>
        <v>4.8173407999999993</v>
      </c>
      <c r="S139" s="195">
        <v>0</v>
      </c>
      <c r="T139" s="196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197" t="s">
        <v>142</v>
      </c>
      <c r="AT139" s="197" t="s">
        <v>138</v>
      </c>
      <c r="AU139" s="197" t="s">
        <v>84</v>
      </c>
      <c r="AY139" s="18" t="s">
        <v>137</v>
      </c>
      <c r="BE139" s="198">
        <f>IF(N139="základní",J139,0)</f>
        <v>0</v>
      </c>
      <c r="BF139" s="198">
        <f>IF(N139="snížená",J139,0)</f>
        <v>0</v>
      </c>
      <c r="BG139" s="198">
        <f>IF(N139="zákl. přenesená",J139,0)</f>
        <v>0</v>
      </c>
      <c r="BH139" s="198">
        <f>IF(N139="sníž. přenesená",J139,0)</f>
        <v>0</v>
      </c>
      <c r="BI139" s="198">
        <f>IF(N139="nulová",J139,0)</f>
        <v>0</v>
      </c>
      <c r="BJ139" s="18" t="s">
        <v>84</v>
      </c>
      <c r="BK139" s="198">
        <f>ROUND(I139*H139,2)</f>
        <v>0</v>
      </c>
      <c r="BL139" s="18" t="s">
        <v>142</v>
      </c>
      <c r="BM139" s="197" t="s">
        <v>262</v>
      </c>
    </row>
    <row r="140" spans="1:65" s="13" customFormat="1" ht="20.399999999999999">
      <c r="B140" s="211"/>
      <c r="C140" s="212"/>
      <c r="D140" s="213" t="s">
        <v>164</v>
      </c>
      <c r="E140" s="214" t="s">
        <v>19</v>
      </c>
      <c r="F140" s="215" t="s">
        <v>637</v>
      </c>
      <c r="G140" s="212"/>
      <c r="H140" s="216">
        <v>4.6399999999999997</v>
      </c>
      <c r="I140" s="217"/>
      <c r="J140" s="212"/>
      <c r="K140" s="212"/>
      <c r="L140" s="218"/>
      <c r="M140" s="219"/>
      <c r="N140" s="220"/>
      <c r="O140" s="220"/>
      <c r="P140" s="220"/>
      <c r="Q140" s="220"/>
      <c r="R140" s="220"/>
      <c r="S140" s="220"/>
      <c r="T140" s="221"/>
      <c r="AT140" s="222" t="s">
        <v>164</v>
      </c>
      <c r="AU140" s="222" t="s">
        <v>84</v>
      </c>
      <c r="AV140" s="13" t="s">
        <v>86</v>
      </c>
      <c r="AW140" s="13" t="s">
        <v>37</v>
      </c>
      <c r="AX140" s="13" t="s">
        <v>76</v>
      </c>
      <c r="AY140" s="222" t="s">
        <v>137</v>
      </c>
    </row>
    <row r="141" spans="1:65" s="15" customFormat="1" ht="10.199999999999999">
      <c r="B141" s="234"/>
      <c r="C141" s="235"/>
      <c r="D141" s="213" t="s">
        <v>164</v>
      </c>
      <c r="E141" s="236" t="s">
        <v>19</v>
      </c>
      <c r="F141" s="237" t="s">
        <v>638</v>
      </c>
      <c r="G141" s="235"/>
      <c r="H141" s="236" t="s">
        <v>19</v>
      </c>
      <c r="I141" s="238"/>
      <c r="J141" s="235"/>
      <c r="K141" s="235"/>
      <c r="L141" s="239"/>
      <c r="M141" s="240"/>
      <c r="N141" s="241"/>
      <c r="O141" s="241"/>
      <c r="P141" s="241"/>
      <c r="Q141" s="241"/>
      <c r="R141" s="241"/>
      <c r="S141" s="241"/>
      <c r="T141" s="242"/>
      <c r="AT141" s="243" t="s">
        <v>164</v>
      </c>
      <c r="AU141" s="243" t="s">
        <v>84</v>
      </c>
      <c r="AV141" s="15" t="s">
        <v>84</v>
      </c>
      <c r="AW141" s="15" t="s">
        <v>37</v>
      </c>
      <c r="AX141" s="15" t="s">
        <v>76</v>
      </c>
      <c r="AY141" s="243" t="s">
        <v>137</v>
      </c>
    </row>
    <row r="142" spans="1:65" s="14" customFormat="1" ht="10.199999999999999">
      <c r="B142" s="223"/>
      <c r="C142" s="224"/>
      <c r="D142" s="213" t="s">
        <v>164</v>
      </c>
      <c r="E142" s="225" t="s">
        <v>19</v>
      </c>
      <c r="F142" s="226" t="s">
        <v>166</v>
      </c>
      <c r="G142" s="224"/>
      <c r="H142" s="227">
        <v>4.6399999999999997</v>
      </c>
      <c r="I142" s="228"/>
      <c r="J142" s="224"/>
      <c r="K142" s="224"/>
      <c r="L142" s="229"/>
      <c r="M142" s="230"/>
      <c r="N142" s="231"/>
      <c r="O142" s="231"/>
      <c r="P142" s="231"/>
      <c r="Q142" s="231"/>
      <c r="R142" s="231"/>
      <c r="S142" s="231"/>
      <c r="T142" s="232"/>
      <c r="AT142" s="233" t="s">
        <v>164</v>
      </c>
      <c r="AU142" s="233" t="s">
        <v>84</v>
      </c>
      <c r="AV142" s="14" t="s">
        <v>142</v>
      </c>
      <c r="AW142" s="14" t="s">
        <v>37</v>
      </c>
      <c r="AX142" s="14" t="s">
        <v>84</v>
      </c>
      <c r="AY142" s="233" t="s">
        <v>137</v>
      </c>
    </row>
    <row r="143" spans="1:65" s="2" customFormat="1" ht="16.5" customHeight="1">
      <c r="A143" s="35"/>
      <c r="B143" s="36"/>
      <c r="C143" s="186" t="s">
        <v>238</v>
      </c>
      <c r="D143" s="186" t="s">
        <v>138</v>
      </c>
      <c r="E143" s="187" t="s">
        <v>639</v>
      </c>
      <c r="F143" s="188" t="s">
        <v>640</v>
      </c>
      <c r="G143" s="189" t="s">
        <v>219</v>
      </c>
      <c r="H143" s="190">
        <v>67.935000000000002</v>
      </c>
      <c r="I143" s="191"/>
      <c r="J143" s="192">
        <f>ROUND(I143*H143,2)</f>
        <v>0</v>
      </c>
      <c r="K143" s="188" t="s">
        <v>161</v>
      </c>
      <c r="L143" s="40"/>
      <c r="M143" s="193" t="s">
        <v>19</v>
      </c>
      <c r="N143" s="194" t="s">
        <v>47</v>
      </c>
      <c r="O143" s="65"/>
      <c r="P143" s="195">
        <f>O143*H143</f>
        <v>0</v>
      </c>
      <c r="Q143" s="195">
        <v>0.22797999999999999</v>
      </c>
      <c r="R143" s="195">
        <f>Q143*H143</f>
        <v>15.4878213</v>
      </c>
      <c r="S143" s="195">
        <v>0</v>
      </c>
      <c r="T143" s="196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97" t="s">
        <v>142</v>
      </c>
      <c r="AT143" s="197" t="s">
        <v>138</v>
      </c>
      <c r="AU143" s="197" t="s">
        <v>84</v>
      </c>
      <c r="AY143" s="18" t="s">
        <v>137</v>
      </c>
      <c r="BE143" s="198">
        <f>IF(N143="základní",J143,0)</f>
        <v>0</v>
      </c>
      <c r="BF143" s="198">
        <f>IF(N143="snížená",J143,0)</f>
        <v>0</v>
      </c>
      <c r="BG143" s="198">
        <f>IF(N143="zákl. přenesená",J143,0)</f>
        <v>0</v>
      </c>
      <c r="BH143" s="198">
        <f>IF(N143="sníž. přenesená",J143,0)</f>
        <v>0</v>
      </c>
      <c r="BI143" s="198">
        <f>IF(N143="nulová",J143,0)</f>
        <v>0</v>
      </c>
      <c r="BJ143" s="18" t="s">
        <v>84</v>
      </c>
      <c r="BK143" s="198">
        <f>ROUND(I143*H143,2)</f>
        <v>0</v>
      </c>
      <c r="BL143" s="18" t="s">
        <v>142</v>
      </c>
      <c r="BM143" s="197" t="s">
        <v>267</v>
      </c>
    </row>
    <row r="144" spans="1:65" s="15" customFormat="1" ht="10.199999999999999">
      <c r="B144" s="234"/>
      <c r="C144" s="235"/>
      <c r="D144" s="213" t="s">
        <v>164</v>
      </c>
      <c r="E144" s="236" t="s">
        <v>19</v>
      </c>
      <c r="F144" s="237" t="s">
        <v>641</v>
      </c>
      <c r="G144" s="235"/>
      <c r="H144" s="236" t="s">
        <v>19</v>
      </c>
      <c r="I144" s="238"/>
      <c r="J144" s="235"/>
      <c r="K144" s="235"/>
      <c r="L144" s="239"/>
      <c r="M144" s="240"/>
      <c r="N144" s="241"/>
      <c r="O144" s="241"/>
      <c r="P144" s="241"/>
      <c r="Q144" s="241"/>
      <c r="R144" s="241"/>
      <c r="S144" s="241"/>
      <c r="T144" s="242"/>
      <c r="AT144" s="243" t="s">
        <v>164</v>
      </c>
      <c r="AU144" s="243" t="s">
        <v>84</v>
      </c>
      <c r="AV144" s="15" t="s">
        <v>84</v>
      </c>
      <c r="AW144" s="15" t="s">
        <v>37</v>
      </c>
      <c r="AX144" s="15" t="s">
        <v>76</v>
      </c>
      <c r="AY144" s="243" t="s">
        <v>137</v>
      </c>
    </row>
    <row r="145" spans="1:65" s="13" customFormat="1" ht="10.199999999999999">
      <c r="B145" s="211"/>
      <c r="C145" s="212"/>
      <c r="D145" s="213" t="s">
        <v>164</v>
      </c>
      <c r="E145" s="214" t="s">
        <v>19</v>
      </c>
      <c r="F145" s="215" t="s">
        <v>642</v>
      </c>
      <c r="G145" s="212"/>
      <c r="H145" s="216">
        <v>67.935000000000002</v>
      </c>
      <c r="I145" s="217"/>
      <c r="J145" s="212"/>
      <c r="K145" s="212"/>
      <c r="L145" s="218"/>
      <c r="M145" s="219"/>
      <c r="N145" s="220"/>
      <c r="O145" s="220"/>
      <c r="P145" s="220"/>
      <c r="Q145" s="220"/>
      <c r="R145" s="220"/>
      <c r="S145" s="220"/>
      <c r="T145" s="221"/>
      <c r="AT145" s="222" t="s">
        <v>164</v>
      </c>
      <c r="AU145" s="222" t="s">
        <v>84</v>
      </c>
      <c r="AV145" s="13" t="s">
        <v>86</v>
      </c>
      <c r="AW145" s="13" t="s">
        <v>37</v>
      </c>
      <c r="AX145" s="13" t="s">
        <v>76</v>
      </c>
      <c r="AY145" s="222" t="s">
        <v>137</v>
      </c>
    </row>
    <row r="146" spans="1:65" s="15" customFormat="1" ht="10.199999999999999">
      <c r="B146" s="234"/>
      <c r="C146" s="235"/>
      <c r="D146" s="213" t="s">
        <v>164</v>
      </c>
      <c r="E146" s="236" t="s">
        <v>19</v>
      </c>
      <c r="F146" s="237" t="s">
        <v>602</v>
      </c>
      <c r="G146" s="235"/>
      <c r="H146" s="236" t="s">
        <v>19</v>
      </c>
      <c r="I146" s="238"/>
      <c r="J146" s="235"/>
      <c r="K146" s="235"/>
      <c r="L146" s="239"/>
      <c r="M146" s="240"/>
      <c r="N146" s="241"/>
      <c r="O146" s="241"/>
      <c r="P146" s="241"/>
      <c r="Q146" s="241"/>
      <c r="R146" s="241"/>
      <c r="S146" s="241"/>
      <c r="T146" s="242"/>
      <c r="AT146" s="243" t="s">
        <v>164</v>
      </c>
      <c r="AU146" s="243" t="s">
        <v>84</v>
      </c>
      <c r="AV146" s="15" t="s">
        <v>84</v>
      </c>
      <c r="AW146" s="15" t="s">
        <v>37</v>
      </c>
      <c r="AX146" s="15" t="s">
        <v>76</v>
      </c>
      <c r="AY146" s="243" t="s">
        <v>137</v>
      </c>
    </row>
    <row r="147" spans="1:65" s="14" customFormat="1" ht="10.199999999999999">
      <c r="B147" s="223"/>
      <c r="C147" s="224"/>
      <c r="D147" s="213" t="s">
        <v>164</v>
      </c>
      <c r="E147" s="225" t="s">
        <v>19</v>
      </c>
      <c r="F147" s="226" t="s">
        <v>166</v>
      </c>
      <c r="G147" s="224"/>
      <c r="H147" s="227">
        <v>67.935000000000002</v>
      </c>
      <c r="I147" s="228"/>
      <c r="J147" s="224"/>
      <c r="K147" s="224"/>
      <c r="L147" s="229"/>
      <c r="M147" s="230"/>
      <c r="N147" s="231"/>
      <c r="O147" s="231"/>
      <c r="P147" s="231"/>
      <c r="Q147" s="231"/>
      <c r="R147" s="231"/>
      <c r="S147" s="231"/>
      <c r="T147" s="232"/>
      <c r="AT147" s="233" t="s">
        <v>164</v>
      </c>
      <c r="AU147" s="233" t="s">
        <v>84</v>
      </c>
      <c r="AV147" s="14" t="s">
        <v>142</v>
      </c>
      <c r="AW147" s="14" t="s">
        <v>37</v>
      </c>
      <c r="AX147" s="14" t="s">
        <v>84</v>
      </c>
      <c r="AY147" s="233" t="s">
        <v>137</v>
      </c>
    </row>
    <row r="148" spans="1:65" s="2" customFormat="1" ht="21.75" customHeight="1">
      <c r="A148" s="35"/>
      <c r="B148" s="36"/>
      <c r="C148" s="186" t="s">
        <v>8</v>
      </c>
      <c r="D148" s="186" t="s">
        <v>138</v>
      </c>
      <c r="E148" s="187" t="s">
        <v>643</v>
      </c>
      <c r="F148" s="188" t="s">
        <v>644</v>
      </c>
      <c r="G148" s="189" t="s">
        <v>237</v>
      </c>
      <c r="H148" s="190">
        <v>48</v>
      </c>
      <c r="I148" s="191"/>
      <c r="J148" s="192">
        <f>ROUND(I148*H148,2)</f>
        <v>0</v>
      </c>
      <c r="K148" s="188" t="s">
        <v>161</v>
      </c>
      <c r="L148" s="40"/>
      <c r="M148" s="193" t="s">
        <v>19</v>
      </c>
      <c r="N148" s="194" t="s">
        <v>47</v>
      </c>
      <c r="O148" s="65"/>
      <c r="P148" s="195">
        <f>O148*H148</f>
        <v>0</v>
      </c>
      <c r="Q148" s="195">
        <v>0.22656999999999999</v>
      </c>
      <c r="R148" s="195">
        <f>Q148*H148</f>
        <v>10.875360000000001</v>
      </c>
      <c r="S148" s="195">
        <v>0</v>
      </c>
      <c r="T148" s="196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97" t="s">
        <v>142</v>
      </c>
      <c r="AT148" s="197" t="s">
        <v>138</v>
      </c>
      <c r="AU148" s="197" t="s">
        <v>84</v>
      </c>
      <c r="AY148" s="18" t="s">
        <v>137</v>
      </c>
      <c r="BE148" s="198">
        <f>IF(N148="základní",J148,0)</f>
        <v>0</v>
      </c>
      <c r="BF148" s="198">
        <f>IF(N148="snížená",J148,0)</f>
        <v>0</v>
      </c>
      <c r="BG148" s="198">
        <f>IF(N148="zákl. přenesená",J148,0)</f>
        <v>0</v>
      </c>
      <c r="BH148" s="198">
        <f>IF(N148="sníž. přenesená",J148,0)</f>
        <v>0</v>
      </c>
      <c r="BI148" s="198">
        <f>IF(N148="nulová",J148,0)</f>
        <v>0</v>
      </c>
      <c r="BJ148" s="18" t="s">
        <v>84</v>
      </c>
      <c r="BK148" s="198">
        <f>ROUND(I148*H148,2)</f>
        <v>0</v>
      </c>
      <c r="BL148" s="18" t="s">
        <v>142</v>
      </c>
      <c r="BM148" s="197" t="s">
        <v>248</v>
      </c>
    </row>
    <row r="149" spans="1:65" s="15" customFormat="1" ht="10.199999999999999">
      <c r="B149" s="234"/>
      <c r="C149" s="235"/>
      <c r="D149" s="213" t="s">
        <v>164</v>
      </c>
      <c r="E149" s="236" t="s">
        <v>19</v>
      </c>
      <c r="F149" s="237" t="s">
        <v>645</v>
      </c>
      <c r="G149" s="235"/>
      <c r="H149" s="236" t="s">
        <v>19</v>
      </c>
      <c r="I149" s="238"/>
      <c r="J149" s="235"/>
      <c r="K149" s="235"/>
      <c r="L149" s="239"/>
      <c r="M149" s="240"/>
      <c r="N149" s="241"/>
      <c r="O149" s="241"/>
      <c r="P149" s="241"/>
      <c r="Q149" s="241"/>
      <c r="R149" s="241"/>
      <c r="S149" s="241"/>
      <c r="T149" s="242"/>
      <c r="AT149" s="243" t="s">
        <v>164</v>
      </c>
      <c r="AU149" s="243" t="s">
        <v>84</v>
      </c>
      <c r="AV149" s="15" t="s">
        <v>84</v>
      </c>
      <c r="AW149" s="15" t="s">
        <v>37</v>
      </c>
      <c r="AX149" s="15" t="s">
        <v>76</v>
      </c>
      <c r="AY149" s="243" t="s">
        <v>137</v>
      </c>
    </row>
    <row r="150" spans="1:65" s="13" customFormat="1" ht="10.199999999999999">
      <c r="B150" s="211"/>
      <c r="C150" s="212"/>
      <c r="D150" s="213" t="s">
        <v>164</v>
      </c>
      <c r="E150" s="214" t="s">
        <v>19</v>
      </c>
      <c r="F150" s="215" t="s">
        <v>646</v>
      </c>
      <c r="G150" s="212"/>
      <c r="H150" s="216">
        <v>48</v>
      </c>
      <c r="I150" s="217"/>
      <c r="J150" s="212"/>
      <c r="K150" s="212"/>
      <c r="L150" s="218"/>
      <c r="M150" s="219"/>
      <c r="N150" s="220"/>
      <c r="O150" s="220"/>
      <c r="P150" s="220"/>
      <c r="Q150" s="220"/>
      <c r="R150" s="220"/>
      <c r="S150" s="220"/>
      <c r="T150" s="221"/>
      <c r="AT150" s="222" t="s">
        <v>164</v>
      </c>
      <c r="AU150" s="222" t="s">
        <v>84</v>
      </c>
      <c r="AV150" s="13" t="s">
        <v>86</v>
      </c>
      <c r="AW150" s="13" t="s">
        <v>37</v>
      </c>
      <c r="AX150" s="13" t="s">
        <v>76</v>
      </c>
      <c r="AY150" s="222" t="s">
        <v>137</v>
      </c>
    </row>
    <row r="151" spans="1:65" s="15" customFormat="1" ht="10.199999999999999">
      <c r="B151" s="234"/>
      <c r="C151" s="235"/>
      <c r="D151" s="213" t="s">
        <v>164</v>
      </c>
      <c r="E151" s="236" t="s">
        <v>19</v>
      </c>
      <c r="F151" s="237" t="s">
        <v>602</v>
      </c>
      <c r="G151" s="235"/>
      <c r="H151" s="236" t="s">
        <v>19</v>
      </c>
      <c r="I151" s="238"/>
      <c r="J151" s="235"/>
      <c r="K151" s="235"/>
      <c r="L151" s="239"/>
      <c r="M151" s="240"/>
      <c r="N151" s="241"/>
      <c r="O151" s="241"/>
      <c r="P151" s="241"/>
      <c r="Q151" s="241"/>
      <c r="R151" s="241"/>
      <c r="S151" s="241"/>
      <c r="T151" s="242"/>
      <c r="AT151" s="243" t="s">
        <v>164</v>
      </c>
      <c r="AU151" s="243" t="s">
        <v>84</v>
      </c>
      <c r="AV151" s="15" t="s">
        <v>84</v>
      </c>
      <c r="AW151" s="15" t="s">
        <v>37</v>
      </c>
      <c r="AX151" s="15" t="s">
        <v>76</v>
      </c>
      <c r="AY151" s="243" t="s">
        <v>137</v>
      </c>
    </row>
    <row r="152" spans="1:65" s="14" customFormat="1" ht="10.199999999999999">
      <c r="B152" s="223"/>
      <c r="C152" s="224"/>
      <c r="D152" s="213" t="s">
        <v>164</v>
      </c>
      <c r="E152" s="225" t="s">
        <v>19</v>
      </c>
      <c r="F152" s="226" t="s">
        <v>166</v>
      </c>
      <c r="G152" s="224"/>
      <c r="H152" s="227">
        <v>48</v>
      </c>
      <c r="I152" s="228"/>
      <c r="J152" s="224"/>
      <c r="K152" s="224"/>
      <c r="L152" s="229"/>
      <c r="M152" s="230"/>
      <c r="N152" s="231"/>
      <c r="O152" s="231"/>
      <c r="P152" s="231"/>
      <c r="Q152" s="231"/>
      <c r="R152" s="231"/>
      <c r="S152" s="231"/>
      <c r="T152" s="232"/>
      <c r="AT152" s="233" t="s">
        <v>164</v>
      </c>
      <c r="AU152" s="233" t="s">
        <v>84</v>
      </c>
      <c r="AV152" s="14" t="s">
        <v>142</v>
      </c>
      <c r="AW152" s="14" t="s">
        <v>37</v>
      </c>
      <c r="AX152" s="14" t="s">
        <v>84</v>
      </c>
      <c r="AY152" s="233" t="s">
        <v>137</v>
      </c>
    </row>
    <row r="153" spans="1:65" s="2" customFormat="1" ht="16.5" customHeight="1">
      <c r="A153" s="35"/>
      <c r="B153" s="36"/>
      <c r="C153" s="186" t="s">
        <v>147</v>
      </c>
      <c r="D153" s="186" t="s">
        <v>138</v>
      </c>
      <c r="E153" s="187" t="s">
        <v>647</v>
      </c>
      <c r="F153" s="188" t="s">
        <v>648</v>
      </c>
      <c r="G153" s="189" t="s">
        <v>237</v>
      </c>
      <c r="H153" s="190">
        <v>48</v>
      </c>
      <c r="I153" s="191"/>
      <c r="J153" s="192">
        <f>ROUND(I153*H153,2)</f>
        <v>0</v>
      </c>
      <c r="K153" s="188" t="s">
        <v>161</v>
      </c>
      <c r="L153" s="40"/>
      <c r="M153" s="193" t="s">
        <v>19</v>
      </c>
      <c r="N153" s="194" t="s">
        <v>47</v>
      </c>
      <c r="O153" s="65"/>
      <c r="P153" s="195">
        <f>O153*H153</f>
        <v>0</v>
      </c>
      <c r="Q153" s="195">
        <v>1E-4</v>
      </c>
      <c r="R153" s="195">
        <f>Q153*H153</f>
        <v>4.8000000000000004E-3</v>
      </c>
      <c r="S153" s="195">
        <v>0</v>
      </c>
      <c r="T153" s="196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97" t="s">
        <v>142</v>
      </c>
      <c r="AT153" s="197" t="s">
        <v>138</v>
      </c>
      <c r="AU153" s="197" t="s">
        <v>84</v>
      </c>
      <c r="AY153" s="18" t="s">
        <v>137</v>
      </c>
      <c r="BE153" s="198">
        <f>IF(N153="základní",J153,0)</f>
        <v>0</v>
      </c>
      <c r="BF153" s="198">
        <f>IF(N153="snížená",J153,0)</f>
        <v>0</v>
      </c>
      <c r="BG153" s="198">
        <f>IF(N153="zákl. přenesená",J153,0)</f>
        <v>0</v>
      </c>
      <c r="BH153" s="198">
        <f>IF(N153="sníž. přenesená",J153,0)</f>
        <v>0</v>
      </c>
      <c r="BI153" s="198">
        <f>IF(N153="nulová",J153,0)</f>
        <v>0</v>
      </c>
      <c r="BJ153" s="18" t="s">
        <v>84</v>
      </c>
      <c r="BK153" s="198">
        <f>ROUND(I153*H153,2)</f>
        <v>0</v>
      </c>
      <c r="BL153" s="18" t="s">
        <v>142</v>
      </c>
      <c r="BM153" s="197" t="s">
        <v>277</v>
      </c>
    </row>
    <row r="154" spans="1:65" s="12" customFormat="1" ht="25.95" customHeight="1">
      <c r="B154" s="172"/>
      <c r="C154" s="173"/>
      <c r="D154" s="174" t="s">
        <v>75</v>
      </c>
      <c r="E154" s="175" t="s">
        <v>462</v>
      </c>
      <c r="F154" s="175" t="s">
        <v>463</v>
      </c>
      <c r="G154" s="173"/>
      <c r="H154" s="173"/>
      <c r="I154" s="176"/>
      <c r="J154" s="177">
        <f>BK154</f>
        <v>0</v>
      </c>
      <c r="K154" s="173"/>
      <c r="L154" s="178"/>
      <c r="M154" s="179"/>
      <c r="N154" s="180"/>
      <c r="O154" s="180"/>
      <c r="P154" s="181">
        <f>SUM(P155:P181)</f>
        <v>0</v>
      </c>
      <c r="Q154" s="180"/>
      <c r="R154" s="181">
        <f>SUM(R155:R181)</f>
        <v>199.18816720000001</v>
      </c>
      <c r="S154" s="180"/>
      <c r="T154" s="182">
        <f>SUM(T155:T181)</f>
        <v>0</v>
      </c>
      <c r="AR154" s="183" t="s">
        <v>84</v>
      </c>
      <c r="AT154" s="184" t="s">
        <v>75</v>
      </c>
      <c r="AU154" s="184" t="s">
        <v>76</v>
      </c>
      <c r="AY154" s="183" t="s">
        <v>137</v>
      </c>
      <c r="BK154" s="185">
        <f>SUM(BK155:BK181)</f>
        <v>0</v>
      </c>
    </row>
    <row r="155" spans="1:65" s="2" customFormat="1" ht="16.5" customHeight="1">
      <c r="A155" s="35"/>
      <c r="B155" s="36"/>
      <c r="C155" s="186" t="s">
        <v>282</v>
      </c>
      <c r="D155" s="186" t="s">
        <v>138</v>
      </c>
      <c r="E155" s="187" t="s">
        <v>649</v>
      </c>
      <c r="F155" s="188" t="s">
        <v>650</v>
      </c>
      <c r="G155" s="189" t="s">
        <v>219</v>
      </c>
      <c r="H155" s="190">
        <v>350</v>
      </c>
      <c r="I155" s="191"/>
      <c r="J155" s="192">
        <f>ROUND(I155*H155,2)</f>
        <v>0</v>
      </c>
      <c r="K155" s="188" t="s">
        <v>161</v>
      </c>
      <c r="L155" s="40"/>
      <c r="M155" s="193" t="s">
        <v>19</v>
      </c>
      <c r="N155" s="194" t="s">
        <v>47</v>
      </c>
      <c r="O155" s="65"/>
      <c r="P155" s="195">
        <f>O155*H155</f>
        <v>0</v>
      </c>
      <c r="Q155" s="195">
        <v>2.7499999999999998E-3</v>
      </c>
      <c r="R155" s="195">
        <f>Q155*H155</f>
        <v>0.96249999999999991</v>
      </c>
      <c r="S155" s="195">
        <v>0</v>
      </c>
      <c r="T155" s="196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97" t="s">
        <v>142</v>
      </c>
      <c r="AT155" s="197" t="s">
        <v>138</v>
      </c>
      <c r="AU155" s="197" t="s">
        <v>84</v>
      </c>
      <c r="AY155" s="18" t="s">
        <v>137</v>
      </c>
      <c r="BE155" s="198">
        <f>IF(N155="základní",J155,0)</f>
        <v>0</v>
      </c>
      <c r="BF155" s="198">
        <f>IF(N155="snížená",J155,0)</f>
        <v>0</v>
      </c>
      <c r="BG155" s="198">
        <f>IF(N155="zákl. přenesená",J155,0)</f>
        <v>0</v>
      </c>
      <c r="BH155" s="198">
        <f>IF(N155="sníž. přenesená",J155,0)</f>
        <v>0</v>
      </c>
      <c r="BI155" s="198">
        <f>IF(N155="nulová",J155,0)</f>
        <v>0</v>
      </c>
      <c r="BJ155" s="18" t="s">
        <v>84</v>
      </c>
      <c r="BK155" s="198">
        <f>ROUND(I155*H155,2)</f>
        <v>0</v>
      </c>
      <c r="BL155" s="18" t="s">
        <v>142</v>
      </c>
      <c r="BM155" s="197" t="s">
        <v>285</v>
      </c>
    </row>
    <row r="156" spans="1:65" s="15" customFormat="1" ht="10.199999999999999">
      <c r="B156" s="234"/>
      <c r="C156" s="235"/>
      <c r="D156" s="213" t="s">
        <v>164</v>
      </c>
      <c r="E156" s="236" t="s">
        <v>19</v>
      </c>
      <c r="F156" s="237" t="s">
        <v>651</v>
      </c>
      <c r="G156" s="235"/>
      <c r="H156" s="236" t="s">
        <v>19</v>
      </c>
      <c r="I156" s="238"/>
      <c r="J156" s="235"/>
      <c r="K156" s="235"/>
      <c r="L156" s="239"/>
      <c r="M156" s="240"/>
      <c r="N156" s="241"/>
      <c r="O156" s="241"/>
      <c r="P156" s="241"/>
      <c r="Q156" s="241"/>
      <c r="R156" s="241"/>
      <c r="S156" s="241"/>
      <c r="T156" s="242"/>
      <c r="AT156" s="243" t="s">
        <v>164</v>
      </c>
      <c r="AU156" s="243" t="s">
        <v>84</v>
      </c>
      <c r="AV156" s="15" t="s">
        <v>84</v>
      </c>
      <c r="AW156" s="15" t="s">
        <v>37</v>
      </c>
      <c r="AX156" s="15" t="s">
        <v>76</v>
      </c>
      <c r="AY156" s="243" t="s">
        <v>137</v>
      </c>
    </row>
    <row r="157" spans="1:65" s="13" customFormat="1" ht="10.199999999999999">
      <c r="B157" s="211"/>
      <c r="C157" s="212"/>
      <c r="D157" s="213" t="s">
        <v>164</v>
      </c>
      <c r="E157" s="214" t="s">
        <v>19</v>
      </c>
      <c r="F157" s="215" t="s">
        <v>652</v>
      </c>
      <c r="G157" s="212"/>
      <c r="H157" s="216">
        <v>130</v>
      </c>
      <c r="I157" s="217"/>
      <c r="J157" s="212"/>
      <c r="K157" s="212"/>
      <c r="L157" s="218"/>
      <c r="M157" s="219"/>
      <c r="N157" s="220"/>
      <c r="O157" s="220"/>
      <c r="P157" s="220"/>
      <c r="Q157" s="220"/>
      <c r="R157" s="220"/>
      <c r="S157" s="220"/>
      <c r="T157" s="221"/>
      <c r="AT157" s="222" t="s">
        <v>164</v>
      </c>
      <c r="AU157" s="222" t="s">
        <v>84</v>
      </c>
      <c r="AV157" s="13" t="s">
        <v>86</v>
      </c>
      <c r="AW157" s="13" t="s">
        <v>37</v>
      </c>
      <c r="AX157" s="13" t="s">
        <v>76</v>
      </c>
      <c r="AY157" s="222" t="s">
        <v>137</v>
      </c>
    </row>
    <row r="158" spans="1:65" s="15" customFormat="1" ht="10.199999999999999">
      <c r="B158" s="234"/>
      <c r="C158" s="235"/>
      <c r="D158" s="213" t="s">
        <v>164</v>
      </c>
      <c r="E158" s="236" t="s">
        <v>19</v>
      </c>
      <c r="F158" s="237" t="s">
        <v>653</v>
      </c>
      <c r="G158" s="235"/>
      <c r="H158" s="236" t="s">
        <v>19</v>
      </c>
      <c r="I158" s="238"/>
      <c r="J158" s="235"/>
      <c r="K158" s="235"/>
      <c r="L158" s="239"/>
      <c r="M158" s="240"/>
      <c r="N158" s="241"/>
      <c r="O158" s="241"/>
      <c r="P158" s="241"/>
      <c r="Q158" s="241"/>
      <c r="R158" s="241"/>
      <c r="S158" s="241"/>
      <c r="T158" s="242"/>
      <c r="AT158" s="243" t="s">
        <v>164</v>
      </c>
      <c r="AU158" s="243" t="s">
        <v>84</v>
      </c>
      <c r="AV158" s="15" t="s">
        <v>84</v>
      </c>
      <c r="AW158" s="15" t="s">
        <v>37</v>
      </c>
      <c r="AX158" s="15" t="s">
        <v>76</v>
      </c>
      <c r="AY158" s="243" t="s">
        <v>137</v>
      </c>
    </row>
    <row r="159" spans="1:65" s="13" customFormat="1" ht="10.199999999999999">
      <c r="B159" s="211"/>
      <c r="C159" s="212"/>
      <c r="D159" s="213" t="s">
        <v>164</v>
      </c>
      <c r="E159" s="214" t="s">
        <v>19</v>
      </c>
      <c r="F159" s="215" t="s">
        <v>654</v>
      </c>
      <c r="G159" s="212"/>
      <c r="H159" s="216">
        <v>220</v>
      </c>
      <c r="I159" s="217"/>
      <c r="J159" s="212"/>
      <c r="K159" s="212"/>
      <c r="L159" s="218"/>
      <c r="M159" s="219"/>
      <c r="N159" s="220"/>
      <c r="O159" s="220"/>
      <c r="P159" s="220"/>
      <c r="Q159" s="220"/>
      <c r="R159" s="220"/>
      <c r="S159" s="220"/>
      <c r="T159" s="221"/>
      <c r="AT159" s="222" t="s">
        <v>164</v>
      </c>
      <c r="AU159" s="222" t="s">
        <v>84</v>
      </c>
      <c r="AV159" s="13" t="s">
        <v>86</v>
      </c>
      <c r="AW159" s="13" t="s">
        <v>37</v>
      </c>
      <c r="AX159" s="13" t="s">
        <v>76</v>
      </c>
      <c r="AY159" s="222" t="s">
        <v>137</v>
      </c>
    </row>
    <row r="160" spans="1:65" s="15" customFormat="1" ht="10.199999999999999">
      <c r="B160" s="234"/>
      <c r="C160" s="235"/>
      <c r="D160" s="213" t="s">
        <v>164</v>
      </c>
      <c r="E160" s="236" t="s">
        <v>19</v>
      </c>
      <c r="F160" s="237" t="s">
        <v>602</v>
      </c>
      <c r="G160" s="235"/>
      <c r="H160" s="236" t="s">
        <v>19</v>
      </c>
      <c r="I160" s="238"/>
      <c r="J160" s="235"/>
      <c r="K160" s="235"/>
      <c r="L160" s="239"/>
      <c r="M160" s="240"/>
      <c r="N160" s="241"/>
      <c r="O160" s="241"/>
      <c r="P160" s="241"/>
      <c r="Q160" s="241"/>
      <c r="R160" s="241"/>
      <c r="S160" s="241"/>
      <c r="T160" s="242"/>
      <c r="AT160" s="243" t="s">
        <v>164</v>
      </c>
      <c r="AU160" s="243" t="s">
        <v>84</v>
      </c>
      <c r="AV160" s="15" t="s">
        <v>84</v>
      </c>
      <c r="AW160" s="15" t="s">
        <v>37</v>
      </c>
      <c r="AX160" s="15" t="s">
        <v>76</v>
      </c>
      <c r="AY160" s="243" t="s">
        <v>137</v>
      </c>
    </row>
    <row r="161" spans="1:65" s="14" customFormat="1" ht="10.199999999999999">
      <c r="B161" s="223"/>
      <c r="C161" s="224"/>
      <c r="D161" s="213" t="s">
        <v>164</v>
      </c>
      <c r="E161" s="225" t="s">
        <v>19</v>
      </c>
      <c r="F161" s="226" t="s">
        <v>166</v>
      </c>
      <c r="G161" s="224"/>
      <c r="H161" s="227">
        <v>350</v>
      </c>
      <c r="I161" s="228"/>
      <c r="J161" s="224"/>
      <c r="K161" s="224"/>
      <c r="L161" s="229"/>
      <c r="M161" s="230"/>
      <c r="N161" s="231"/>
      <c r="O161" s="231"/>
      <c r="P161" s="231"/>
      <c r="Q161" s="231"/>
      <c r="R161" s="231"/>
      <c r="S161" s="231"/>
      <c r="T161" s="232"/>
      <c r="AT161" s="233" t="s">
        <v>164</v>
      </c>
      <c r="AU161" s="233" t="s">
        <v>84</v>
      </c>
      <c r="AV161" s="14" t="s">
        <v>142</v>
      </c>
      <c r="AW161" s="14" t="s">
        <v>37</v>
      </c>
      <c r="AX161" s="14" t="s">
        <v>84</v>
      </c>
      <c r="AY161" s="233" t="s">
        <v>137</v>
      </c>
    </row>
    <row r="162" spans="1:65" s="2" customFormat="1" ht="16.5" customHeight="1">
      <c r="A162" s="35"/>
      <c r="B162" s="36"/>
      <c r="C162" s="186" t="s">
        <v>152</v>
      </c>
      <c r="D162" s="186" t="s">
        <v>138</v>
      </c>
      <c r="E162" s="187" t="s">
        <v>655</v>
      </c>
      <c r="F162" s="188" t="s">
        <v>656</v>
      </c>
      <c r="G162" s="189" t="s">
        <v>219</v>
      </c>
      <c r="H162" s="190">
        <v>350</v>
      </c>
      <c r="I162" s="191"/>
      <c r="J162" s="192">
        <f>ROUND(I162*H162,2)</f>
        <v>0</v>
      </c>
      <c r="K162" s="188" t="s">
        <v>161</v>
      </c>
      <c r="L162" s="40"/>
      <c r="M162" s="193" t="s">
        <v>19</v>
      </c>
      <c r="N162" s="194" t="s">
        <v>47</v>
      </c>
      <c r="O162" s="65"/>
      <c r="P162" s="195">
        <f>O162*H162</f>
        <v>0</v>
      </c>
      <c r="Q162" s="195">
        <v>0</v>
      </c>
      <c r="R162" s="195">
        <f>Q162*H162</f>
        <v>0</v>
      </c>
      <c r="S162" s="195">
        <v>0</v>
      </c>
      <c r="T162" s="196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97" t="s">
        <v>142</v>
      </c>
      <c r="AT162" s="197" t="s">
        <v>138</v>
      </c>
      <c r="AU162" s="197" t="s">
        <v>84</v>
      </c>
      <c r="AY162" s="18" t="s">
        <v>137</v>
      </c>
      <c r="BE162" s="198">
        <f>IF(N162="základní",J162,0)</f>
        <v>0</v>
      </c>
      <c r="BF162" s="198">
        <f>IF(N162="snížená",J162,0)</f>
        <v>0</v>
      </c>
      <c r="BG162" s="198">
        <f>IF(N162="zákl. přenesená",J162,0)</f>
        <v>0</v>
      </c>
      <c r="BH162" s="198">
        <f>IF(N162="sníž. přenesená",J162,0)</f>
        <v>0</v>
      </c>
      <c r="BI162" s="198">
        <f>IF(N162="nulová",J162,0)</f>
        <v>0</v>
      </c>
      <c r="BJ162" s="18" t="s">
        <v>84</v>
      </c>
      <c r="BK162" s="198">
        <f>ROUND(I162*H162,2)</f>
        <v>0</v>
      </c>
      <c r="BL162" s="18" t="s">
        <v>142</v>
      </c>
      <c r="BM162" s="197" t="s">
        <v>288</v>
      </c>
    </row>
    <row r="163" spans="1:65" s="15" customFormat="1" ht="10.199999999999999">
      <c r="B163" s="234"/>
      <c r="C163" s="235"/>
      <c r="D163" s="213" t="s">
        <v>164</v>
      </c>
      <c r="E163" s="236" t="s">
        <v>19</v>
      </c>
      <c r="F163" s="237" t="s">
        <v>651</v>
      </c>
      <c r="G163" s="235"/>
      <c r="H163" s="236" t="s">
        <v>19</v>
      </c>
      <c r="I163" s="238"/>
      <c r="J163" s="235"/>
      <c r="K163" s="235"/>
      <c r="L163" s="239"/>
      <c r="M163" s="240"/>
      <c r="N163" s="241"/>
      <c r="O163" s="241"/>
      <c r="P163" s="241"/>
      <c r="Q163" s="241"/>
      <c r="R163" s="241"/>
      <c r="S163" s="241"/>
      <c r="T163" s="242"/>
      <c r="AT163" s="243" t="s">
        <v>164</v>
      </c>
      <c r="AU163" s="243" t="s">
        <v>84</v>
      </c>
      <c r="AV163" s="15" t="s">
        <v>84</v>
      </c>
      <c r="AW163" s="15" t="s">
        <v>37</v>
      </c>
      <c r="AX163" s="15" t="s">
        <v>76</v>
      </c>
      <c r="AY163" s="243" t="s">
        <v>137</v>
      </c>
    </row>
    <row r="164" spans="1:65" s="13" customFormat="1" ht="10.199999999999999">
      <c r="B164" s="211"/>
      <c r="C164" s="212"/>
      <c r="D164" s="213" t="s">
        <v>164</v>
      </c>
      <c r="E164" s="214" t="s">
        <v>19</v>
      </c>
      <c r="F164" s="215" t="s">
        <v>652</v>
      </c>
      <c r="G164" s="212"/>
      <c r="H164" s="216">
        <v>130</v>
      </c>
      <c r="I164" s="217"/>
      <c r="J164" s="212"/>
      <c r="K164" s="212"/>
      <c r="L164" s="218"/>
      <c r="M164" s="219"/>
      <c r="N164" s="220"/>
      <c r="O164" s="220"/>
      <c r="P164" s="220"/>
      <c r="Q164" s="220"/>
      <c r="R164" s="220"/>
      <c r="S164" s="220"/>
      <c r="T164" s="221"/>
      <c r="AT164" s="222" t="s">
        <v>164</v>
      </c>
      <c r="AU164" s="222" t="s">
        <v>84</v>
      </c>
      <c r="AV164" s="13" t="s">
        <v>86</v>
      </c>
      <c r="AW164" s="13" t="s">
        <v>37</v>
      </c>
      <c r="AX164" s="13" t="s">
        <v>76</v>
      </c>
      <c r="AY164" s="222" t="s">
        <v>137</v>
      </c>
    </row>
    <row r="165" spans="1:65" s="15" customFormat="1" ht="10.199999999999999">
      <c r="B165" s="234"/>
      <c r="C165" s="235"/>
      <c r="D165" s="213" t="s">
        <v>164</v>
      </c>
      <c r="E165" s="236" t="s">
        <v>19</v>
      </c>
      <c r="F165" s="237" t="s">
        <v>653</v>
      </c>
      <c r="G165" s="235"/>
      <c r="H165" s="236" t="s">
        <v>19</v>
      </c>
      <c r="I165" s="238"/>
      <c r="J165" s="235"/>
      <c r="K165" s="235"/>
      <c r="L165" s="239"/>
      <c r="M165" s="240"/>
      <c r="N165" s="241"/>
      <c r="O165" s="241"/>
      <c r="P165" s="241"/>
      <c r="Q165" s="241"/>
      <c r="R165" s="241"/>
      <c r="S165" s="241"/>
      <c r="T165" s="242"/>
      <c r="AT165" s="243" t="s">
        <v>164</v>
      </c>
      <c r="AU165" s="243" t="s">
        <v>84</v>
      </c>
      <c r="AV165" s="15" t="s">
        <v>84</v>
      </c>
      <c r="AW165" s="15" t="s">
        <v>37</v>
      </c>
      <c r="AX165" s="15" t="s">
        <v>76</v>
      </c>
      <c r="AY165" s="243" t="s">
        <v>137</v>
      </c>
    </row>
    <row r="166" spans="1:65" s="13" customFormat="1" ht="10.199999999999999">
      <c r="B166" s="211"/>
      <c r="C166" s="212"/>
      <c r="D166" s="213" t="s">
        <v>164</v>
      </c>
      <c r="E166" s="214" t="s">
        <v>19</v>
      </c>
      <c r="F166" s="215" t="s">
        <v>654</v>
      </c>
      <c r="G166" s="212"/>
      <c r="H166" s="216">
        <v>220</v>
      </c>
      <c r="I166" s="217"/>
      <c r="J166" s="212"/>
      <c r="K166" s="212"/>
      <c r="L166" s="218"/>
      <c r="M166" s="219"/>
      <c r="N166" s="220"/>
      <c r="O166" s="220"/>
      <c r="P166" s="220"/>
      <c r="Q166" s="220"/>
      <c r="R166" s="220"/>
      <c r="S166" s="220"/>
      <c r="T166" s="221"/>
      <c r="AT166" s="222" t="s">
        <v>164</v>
      </c>
      <c r="AU166" s="222" t="s">
        <v>84</v>
      </c>
      <c r="AV166" s="13" t="s">
        <v>86</v>
      </c>
      <c r="AW166" s="13" t="s">
        <v>37</v>
      </c>
      <c r="AX166" s="13" t="s">
        <v>76</v>
      </c>
      <c r="AY166" s="222" t="s">
        <v>137</v>
      </c>
    </row>
    <row r="167" spans="1:65" s="15" customFormat="1" ht="10.199999999999999">
      <c r="B167" s="234"/>
      <c r="C167" s="235"/>
      <c r="D167" s="213" t="s">
        <v>164</v>
      </c>
      <c r="E167" s="236" t="s">
        <v>19</v>
      </c>
      <c r="F167" s="237" t="s">
        <v>602</v>
      </c>
      <c r="G167" s="235"/>
      <c r="H167" s="236" t="s">
        <v>19</v>
      </c>
      <c r="I167" s="238"/>
      <c r="J167" s="235"/>
      <c r="K167" s="235"/>
      <c r="L167" s="239"/>
      <c r="M167" s="240"/>
      <c r="N167" s="241"/>
      <c r="O167" s="241"/>
      <c r="P167" s="241"/>
      <c r="Q167" s="241"/>
      <c r="R167" s="241"/>
      <c r="S167" s="241"/>
      <c r="T167" s="242"/>
      <c r="AT167" s="243" t="s">
        <v>164</v>
      </c>
      <c r="AU167" s="243" t="s">
        <v>84</v>
      </c>
      <c r="AV167" s="15" t="s">
        <v>84</v>
      </c>
      <c r="AW167" s="15" t="s">
        <v>37</v>
      </c>
      <c r="AX167" s="15" t="s">
        <v>76</v>
      </c>
      <c r="AY167" s="243" t="s">
        <v>137</v>
      </c>
    </row>
    <row r="168" spans="1:65" s="14" customFormat="1" ht="10.199999999999999">
      <c r="B168" s="223"/>
      <c r="C168" s="224"/>
      <c r="D168" s="213" t="s">
        <v>164</v>
      </c>
      <c r="E168" s="225" t="s">
        <v>19</v>
      </c>
      <c r="F168" s="226" t="s">
        <v>166</v>
      </c>
      <c r="G168" s="224"/>
      <c r="H168" s="227">
        <v>350</v>
      </c>
      <c r="I168" s="228"/>
      <c r="J168" s="224"/>
      <c r="K168" s="224"/>
      <c r="L168" s="229"/>
      <c r="M168" s="230"/>
      <c r="N168" s="231"/>
      <c r="O168" s="231"/>
      <c r="P168" s="231"/>
      <c r="Q168" s="231"/>
      <c r="R168" s="231"/>
      <c r="S168" s="231"/>
      <c r="T168" s="232"/>
      <c r="AT168" s="233" t="s">
        <v>164</v>
      </c>
      <c r="AU168" s="233" t="s">
        <v>84</v>
      </c>
      <c r="AV168" s="14" t="s">
        <v>142</v>
      </c>
      <c r="AW168" s="14" t="s">
        <v>37</v>
      </c>
      <c r="AX168" s="14" t="s">
        <v>84</v>
      </c>
      <c r="AY168" s="233" t="s">
        <v>137</v>
      </c>
    </row>
    <row r="169" spans="1:65" s="2" customFormat="1" ht="16.5" customHeight="1">
      <c r="A169" s="35"/>
      <c r="B169" s="36"/>
      <c r="C169" s="186" t="s">
        <v>291</v>
      </c>
      <c r="D169" s="186" t="s">
        <v>138</v>
      </c>
      <c r="E169" s="187" t="s">
        <v>657</v>
      </c>
      <c r="F169" s="188" t="s">
        <v>658</v>
      </c>
      <c r="G169" s="189" t="s">
        <v>242</v>
      </c>
      <c r="H169" s="190">
        <v>79</v>
      </c>
      <c r="I169" s="191"/>
      <c r="J169" s="192">
        <f>ROUND(I169*H169,2)</f>
        <v>0</v>
      </c>
      <c r="K169" s="188" t="s">
        <v>161</v>
      </c>
      <c r="L169" s="40"/>
      <c r="M169" s="193" t="s">
        <v>19</v>
      </c>
      <c r="N169" s="194" t="s">
        <v>47</v>
      </c>
      <c r="O169" s="65"/>
      <c r="P169" s="195">
        <f>O169*H169</f>
        <v>0</v>
      </c>
      <c r="Q169" s="195">
        <v>2.45329</v>
      </c>
      <c r="R169" s="195">
        <f>Q169*H169</f>
        <v>193.80991</v>
      </c>
      <c r="S169" s="195">
        <v>0</v>
      </c>
      <c r="T169" s="196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97" t="s">
        <v>142</v>
      </c>
      <c r="AT169" s="197" t="s">
        <v>138</v>
      </c>
      <c r="AU169" s="197" t="s">
        <v>84</v>
      </c>
      <c r="AY169" s="18" t="s">
        <v>137</v>
      </c>
      <c r="BE169" s="198">
        <f>IF(N169="základní",J169,0)</f>
        <v>0</v>
      </c>
      <c r="BF169" s="198">
        <f>IF(N169="snížená",J169,0)</f>
        <v>0</v>
      </c>
      <c r="BG169" s="198">
        <f>IF(N169="zákl. přenesená",J169,0)</f>
        <v>0</v>
      </c>
      <c r="BH169" s="198">
        <f>IF(N169="sníž. přenesená",J169,0)</f>
        <v>0</v>
      </c>
      <c r="BI169" s="198">
        <f>IF(N169="nulová",J169,0)</f>
        <v>0</v>
      </c>
      <c r="BJ169" s="18" t="s">
        <v>84</v>
      </c>
      <c r="BK169" s="198">
        <f>ROUND(I169*H169,2)</f>
        <v>0</v>
      </c>
      <c r="BL169" s="18" t="s">
        <v>142</v>
      </c>
      <c r="BM169" s="197" t="s">
        <v>294</v>
      </c>
    </row>
    <row r="170" spans="1:65" s="15" customFormat="1" ht="10.199999999999999">
      <c r="B170" s="234"/>
      <c r="C170" s="235"/>
      <c r="D170" s="213" t="s">
        <v>164</v>
      </c>
      <c r="E170" s="236" t="s">
        <v>19</v>
      </c>
      <c r="F170" s="237" t="s">
        <v>659</v>
      </c>
      <c r="G170" s="235"/>
      <c r="H170" s="236" t="s">
        <v>19</v>
      </c>
      <c r="I170" s="238"/>
      <c r="J170" s="235"/>
      <c r="K170" s="235"/>
      <c r="L170" s="239"/>
      <c r="M170" s="240"/>
      <c r="N170" s="241"/>
      <c r="O170" s="241"/>
      <c r="P170" s="241"/>
      <c r="Q170" s="241"/>
      <c r="R170" s="241"/>
      <c r="S170" s="241"/>
      <c r="T170" s="242"/>
      <c r="AT170" s="243" t="s">
        <v>164</v>
      </c>
      <c r="AU170" s="243" t="s">
        <v>84</v>
      </c>
      <c r="AV170" s="15" t="s">
        <v>84</v>
      </c>
      <c r="AW170" s="15" t="s">
        <v>37</v>
      </c>
      <c r="AX170" s="15" t="s">
        <v>76</v>
      </c>
      <c r="AY170" s="243" t="s">
        <v>137</v>
      </c>
    </row>
    <row r="171" spans="1:65" s="13" customFormat="1" ht="10.199999999999999">
      <c r="B171" s="211"/>
      <c r="C171" s="212"/>
      <c r="D171" s="213" t="s">
        <v>164</v>
      </c>
      <c r="E171" s="214" t="s">
        <v>19</v>
      </c>
      <c r="F171" s="215" t="s">
        <v>258</v>
      </c>
      <c r="G171" s="212"/>
      <c r="H171" s="216">
        <v>24</v>
      </c>
      <c r="I171" s="217"/>
      <c r="J171" s="212"/>
      <c r="K171" s="212"/>
      <c r="L171" s="218"/>
      <c r="M171" s="219"/>
      <c r="N171" s="220"/>
      <c r="O171" s="220"/>
      <c r="P171" s="220"/>
      <c r="Q171" s="220"/>
      <c r="R171" s="220"/>
      <c r="S171" s="220"/>
      <c r="T171" s="221"/>
      <c r="AT171" s="222" t="s">
        <v>164</v>
      </c>
      <c r="AU171" s="222" t="s">
        <v>84</v>
      </c>
      <c r="AV171" s="13" t="s">
        <v>86</v>
      </c>
      <c r="AW171" s="13" t="s">
        <v>37</v>
      </c>
      <c r="AX171" s="13" t="s">
        <v>76</v>
      </c>
      <c r="AY171" s="222" t="s">
        <v>137</v>
      </c>
    </row>
    <row r="172" spans="1:65" s="15" customFormat="1" ht="10.199999999999999">
      <c r="B172" s="234"/>
      <c r="C172" s="235"/>
      <c r="D172" s="213" t="s">
        <v>164</v>
      </c>
      <c r="E172" s="236" t="s">
        <v>19</v>
      </c>
      <c r="F172" s="237" t="s">
        <v>660</v>
      </c>
      <c r="G172" s="235"/>
      <c r="H172" s="236" t="s">
        <v>19</v>
      </c>
      <c r="I172" s="238"/>
      <c r="J172" s="235"/>
      <c r="K172" s="235"/>
      <c r="L172" s="239"/>
      <c r="M172" s="240"/>
      <c r="N172" s="241"/>
      <c r="O172" s="241"/>
      <c r="P172" s="241"/>
      <c r="Q172" s="241"/>
      <c r="R172" s="241"/>
      <c r="S172" s="241"/>
      <c r="T172" s="242"/>
      <c r="AT172" s="243" t="s">
        <v>164</v>
      </c>
      <c r="AU172" s="243" t="s">
        <v>84</v>
      </c>
      <c r="AV172" s="15" t="s">
        <v>84</v>
      </c>
      <c r="AW172" s="15" t="s">
        <v>37</v>
      </c>
      <c r="AX172" s="15" t="s">
        <v>76</v>
      </c>
      <c r="AY172" s="243" t="s">
        <v>137</v>
      </c>
    </row>
    <row r="173" spans="1:65" s="13" customFormat="1" ht="10.199999999999999">
      <c r="B173" s="211"/>
      <c r="C173" s="212"/>
      <c r="D173" s="213" t="s">
        <v>164</v>
      </c>
      <c r="E173" s="214" t="s">
        <v>19</v>
      </c>
      <c r="F173" s="215" t="s">
        <v>432</v>
      </c>
      <c r="G173" s="212"/>
      <c r="H173" s="216">
        <v>55</v>
      </c>
      <c r="I173" s="217"/>
      <c r="J173" s="212"/>
      <c r="K173" s="212"/>
      <c r="L173" s="218"/>
      <c r="M173" s="219"/>
      <c r="N173" s="220"/>
      <c r="O173" s="220"/>
      <c r="P173" s="220"/>
      <c r="Q173" s="220"/>
      <c r="R173" s="220"/>
      <c r="S173" s="220"/>
      <c r="T173" s="221"/>
      <c r="AT173" s="222" t="s">
        <v>164</v>
      </c>
      <c r="AU173" s="222" t="s">
        <v>84</v>
      </c>
      <c r="AV173" s="13" t="s">
        <v>86</v>
      </c>
      <c r="AW173" s="13" t="s">
        <v>37</v>
      </c>
      <c r="AX173" s="13" t="s">
        <v>76</v>
      </c>
      <c r="AY173" s="222" t="s">
        <v>137</v>
      </c>
    </row>
    <row r="174" spans="1:65" s="15" customFormat="1" ht="10.199999999999999">
      <c r="B174" s="234"/>
      <c r="C174" s="235"/>
      <c r="D174" s="213" t="s">
        <v>164</v>
      </c>
      <c r="E174" s="236" t="s">
        <v>19</v>
      </c>
      <c r="F174" s="237" t="s">
        <v>661</v>
      </c>
      <c r="G174" s="235"/>
      <c r="H174" s="236" t="s">
        <v>19</v>
      </c>
      <c r="I174" s="238"/>
      <c r="J174" s="235"/>
      <c r="K174" s="235"/>
      <c r="L174" s="239"/>
      <c r="M174" s="240"/>
      <c r="N174" s="241"/>
      <c r="O174" s="241"/>
      <c r="P174" s="241"/>
      <c r="Q174" s="241"/>
      <c r="R174" s="241"/>
      <c r="S174" s="241"/>
      <c r="T174" s="242"/>
      <c r="AT174" s="243" t="s">
        <v>164</v>
      </c>
      <c r="AU174" s="243" t="s">
        <v>84</v>
      </c>
      <c r="AV174" s="15" t="s">
        <v>84</v>
      </c>
      <c r="AW174" s="15" t="s">
        <v>37</v>
      </c>
      <c r="AX174" s="15" t="s">
        <v>76</v>
      </c>
      <c r="AY174" s="243" t="s">
        <v>137</v>
      </c>
    </row>
    <row r="175" spans="1:65" s="15" customFormat="1" ht="10.199999999999999">
      <c r="B175" s="234"/>
      <c r="C175" s="235"/>
      <c r="D175" s="213" t="s">
        <v>164</v>
      </c>
      <c r="E175" s="236" t="s">
        <v>19</v>
      </c>
      <c r="F175" s="237" t="s">
        <v>662</v>
      </c>
      <c r="G175" s="235"/>
      <c r="H175" s="236" t="s">
        <v>19</v>
      </c>
      <c r="I175" s="238"/>
      <c r="J175" s="235"/>
      <c r="K175" s="235"/>
      <c r="L175" s="239"/>
      <c r="M175" s="240"/>
      <c r="N175" s="241"/>
      <c r="O175" s="241"/>
      <c r="P175" s="241"/>
      <c r="Q175" s="241"/>
      <c r="R175" s="241"/>
      <c r="S175" s="241"/>
      <c r="T175" s="242"/>
      <c r="AT175" s="243" t="s">
        <v>164</v>
      </c>
      <c r="AU175" s="243" t="s">
        <v>84</v>
      </c>
      <c r="AV175" s="15" t="s">
        <v>84</v>
      </c>
      <c r="AW175" s="15" t="s">
        <v>37</v>
      </c>
      <c r="AX175" s="15" t="s">
        <v>76</v>
      </c>
      <c r="AY175" s="243" t="s">
        <v>137</v>
      </c>
    </row>
    <row r="176" spans="1:65" s="14" customFormat="1" ht="10.199999999999999">
      <c r="B176" s="223"/>
      <c r="C176" s="224"/>
      <c r="D176" s="213" t="s">
        <v>164</v>
      </c>
      <c r="E176" s="225" t="s">
        <v>19</v>
      </c>
      <c r="F176" s="226" t="s">
        <v>166</v>
      </c>
      <c r="G176" s="224"/>
      <c r="H176" s="227">
        <v>79</v>
      </c>
      <c r="I176" s="228"/>
      <c r="J176" s="224"/>
      <c r="K176" s="224"/>
      <c r="L176" s="229"/>
      <c r="M176" s="230"/>
      <c r="N176" s="231"/>
      <c r="O176" s="231"/>
      <c r="P176" s="231"/>
      <c r="Q176" s="231"/>
      <c r="R176" s="231"/>
      <c r="S176" s="231"/>
      <c r="T176" s="232"/>
      <c r="AT176" s="233" t="s">
        <v>164</v>
      </c>
      <c r="AU176" s="233" t="s">
        <v>84</v>
      </c>
      <c r="AV176" s="14" t="s">
        <v>142</v>
      </c>
      <c r="AW176" s="14" t="s">
        <v>37</v>
      </c>
      <c r="AX176" s="14" t="s">
        <v>84</v>
      </c>
      <c r="AY176" s="233" t="s">
        <v>137</v>
      </c>
    </row>
    <row r="177" spans="1:65" s="2" customFormat="1" ht="16.5" customHeight="1">
      <c r="A177" s="35"/>
      <c r="B177" s="36"/>
      <c r="C177" s="186" t="s">
        <v>247</v>
      </c>
      <c r="D177" s="186" t="s">
        <v>138</v>
      </c>
      <c r="E177" s="187" t="s">
        <v>663</v>
      </c>
      <c r="F177" s="188" t="s">
        <v>664</v>
      </c>
      <c r="G177" s="189" t="s">
        <v>252</v>
      </c>
      <c r="H177" s="190">
        <v>4.1900000000000004</v>
      </c>
      <c r="I177" s="191"/>
      <c r="J177" s="192">
        <f>ROUND(I177*H177,2)</f>
        <v>0</v>
      </c>
      <c r="K177" s="188" t="s">
        <v>161</v>
      </c>
      <c r="L177" s="40"/>
      <c r="M177" s="193" t="s">
        <v>19</v>
      </c>
      <c r="N177" s="194" t="s">
        <v>47</v>
      </c>
      <c r="O177" s="65"/>
      <c r="P177" s="195">
        <f>O177*H177</f>
        <v>0</v>
      </c>
      <c r="Q177" s="195">
        <v>1.0538799999999999</v>
      </c>
      <c r="R177" s="195">
        <f>Q177*H177</f>
        <v>4.4157571999999998</v>
      </c>
      <c r="S177" s="195">
        <v>0</v>
      </c>
      <c r="T177" s="196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97" t="s">
        <v>142</v>
      </c>
      <c r="AT177" s="197" t="s">
        <v>138</v>
      </c>
      <c r="AU177" s="197" t="s">
        <v>84</v>
      </c>
      <c r="AY177" s="18" t="s">
        <v>137</v>
      </c>
      <c r="BE177" s="198">
        <f>IF(N177="základní",J177,0)</f>
        <v>0</v>
      </c>
      <c r="BF177" s="198">
        <f>IF(N177="snížená",J177,0)</f>
        <v>0</v>
      </c>
      <c r="BG177" s="198">
        <f>IF(N177="zákl. přenesená",J177,0)</f>
        <v>0</v>
      </c>
      <c r="BH177" s="198">
        <f>IF(N177="sníž. přenesená",J177,0)</f>
        <v>0</v>
      </c>
      <c r="BI177" s="198">
        <f>IF(N177="nulová",J177,0)</f>
        <v>0</v>
      </c>
      <c r="BJ177" s="18" t="s">
        <v>84</v>
      </c>
      <c r="BK177" s="198">
        <f>ROUND(I177*H177,2)</f>
        <v>0</v>
      </c>
      <c r="BL177" s="18" t="s">
        <v>142</v>
      </c>
      <c r="BM177" s="197" t="s">
        <v>300</v>
      </c>
    </row>
    <row r="178" spans="1:65" s="15" customFormat="1" ht="10.199999999999999">
      <c r="B178" s="234"/>
      <c r="C178" s="235"/>
      <c r="D178" s="213" t="s">
        <v>164</v>
      </c>
      <c r="E178" s="236" t="s">
        <v>19</v>
      </c>
      <c r="F178" s="237" t="s">
        <v>665</v>
      </c>
      <c r="G178" s="235"/>
      <c r="H178" s="236" t="s">
        <v>19</v>
      </c>
      <c r="I178" s="238"/>
      <c r="J178" s="235"/>
      <c r="K178" s="235"/>
      <c r="L178" s="239"/>
      <c r="M178" s="240"/>
      <c r="N178" s="241"/>
      <c r="O178" s="241"/>
      <c r="P178" s="241"/>
      <c r="Q178" s="241"/>
      <c r="R178" s="241"/>
      <c r="S178" s="241"/>
      <c r="T178" s="242"/>
      <c r="AT178" s="243" t="s">
        <v>164</v>
      </c>
      <c r="AU178" s="243" t="s">
        <v>84</v>
      </c>
      <c r="AV178" s="15" t="s">
        <v>84</v>
      </c>
      <c r="AW178" s="15" t="s">
        <v>37</v>
      </c>
      <c r="AX178" s="15" t="s">
        <v>76</v>
      </c>
      <c r="AY178" s="243" t="s">
        <v>137</v>
      </c>
    </row>
    <row r="179" spans="1:65" s="13" customFormat="1" ht="10.199999999999999">
      <c r="B179" s="211"/>
      <c r="C179" s="212"/>
      <c r="D179" s="213" t="s">
        <v>164</v>
      </c>
      <c r="E179" s="214" t="s">
        <v>19</v>
      </c>
      <c r="F179" s="215" t="s">
        <v>666</v>
      </c>
      <c r="G179" s="212"/>
      <c r="H179" s="216">
        <v>4.1900000000000004</v>
      </c>
      <c r="I179" s="217"/>
      <c r="J179" s="212"/>
      <c r="K179" s="212"/>
      <c r="L179" s="218"/>
      <c r="M179" s="219"/>
      <c r="N179" s="220"/>
      <c r="O179" s="220"/>
      <c r="P179" s="220"/>
      <c r="Q179" s="220"/>
      <c r="R179" s="220"/>
      <c r="S179" s="220"/>
      <c r="T179" s="221"/>
      <c r="AT179" s="222" t="s">
        <v>164</v>
      </c>
      <c r="AU179" s="222" t="s">
        <v>84</v>
      </c>
      <c r="AV179" s="13" t="s">
        <v>86</v>
      </c>
      <c r="AW179" s="13" t="s">
        <v>37</v>
      </c>
      <c r="AX179" s="13" t="s">
        <v>76</v>
      </c>
      <c r="AY179" s="222" t="s">
        <v>137</v>
      </c>
    </row>
    <row r="180" spans="1:65" s="15" customFormat="1" ht="10.199999999999999">
      <c r="B180" s="234"/>
      <c r="C180" s="235"/>
      <c r="D180" s="213" t="s">
        <v>164</v>
      </c>
      <c r="E180" s="236" t="s">
        <v>19</v>
      </c>
      <c r="F180" s="237" t="s">
        <v>638</v>
      </c>
      <c r="G180" s="235"/>
      <c r="H180" s="236" t="s">
        <v>19</v>
      </c>
      <c r="I180" s="238"/>
      <c r="J180" s="235"/>
      <c r="K180" s="235"/>
      <c r="L180" s="239"/>
      <c r="M180" s="240"/>
      <c r="N180" s="241"/>
      <c r="O180" s="241"/>
      <c r="P180" s="241"/>
      <c r="Q180" s="241"/>
      <c r="R180" s="241"/>
      <c r="S180" s="241"/>
      <c r="T180" s="242"/>
      <c r="AT180" s="243" t="s">
        <v>164</v>
      </c>
      <c r="AU180" s="243" t="s">
        <v>84</v>
      </c>
      <c r="AV180" s="15" t="s">
        <v>84</v>
      </c>
      <c r="AW180" s="15" t="s">
        <v>37</v>
      </c>
      <c r="AX180" s="15" t="s">
        <v>76</v>
      </c>
      <c r="AY180" s="243" t="s">
        <v>137</v>
      </c>
    </row>
    <row r="181" spans="1:65" s="14" customFormat="1" ht="10.199999999999999">
      <c r="B181" s="223"/>
      <c r="C181" s="224"/>
      <c r="D181" s="213" t="s">
        <v>164</v>
      </c>
      <c r="E181" s="225" t="s">
        <v>19</v>
      </c>
      <c r="F181" s="226" t="s">
        <v>166</v>
      </c>
      <c r="G181" s="224"/>
      <c r="H181" s="227">
        <v>4.1900000000000004</v>
      </c>
      <c r="I181" s="228"/>
      <c r="J181" s="224"/>
      <c r="K181" s="224"/>
      <c r="L181" s="229"/>
      <c r="M181" s="230"/>
      <c r="N181" s="231"/>
      <c r="O181" s="231"/>
      <c r="P181" s="231"/>
      <c r="Q181" s="231"/>
      <c r="R181" s="231"/>
      <c r="S181" s="231"/>
      <c r="T181" s="232"/>
      <c r="AT181" s="233" t="s">
        <v>164</v>
      </c>
      <c r="AU181" s="233" t="s">
        <v>84</v>
      </c>
      <c r="AV181" s="14" t="s">
        <v>142</v>
      </c>
      <c r="AW181" s="14" t="s">
        <v>37</v>
      </c>
      <c r="AX181" s="14" t="s">
        <v>84</v>
      </c>
      <c r="AY181" s="233" t="s">
        <v>137</v>
      </c>
    </row>
    <row r="182" spans="1:65" s="12" customFormat="1" ht="25.95" customHeight="1">
      <c r="B182" s="172"/>
      <c r="C182" s="173"/>
      <c r="D182" s="174" t="s">
        <v>75</v>
      </c>
      <c r="E182" s="175" t="s">
        <v>280</v>
      </c>
      <c r="F182" s="175" t="s">
        <v>281</v>
      </c>
      <c r="G182" s="173"/>
      <c r="H182" s="173"/>
      <c r="I182" s="176"/>
      <c r="J182" s="177">
        <f>BK182</f>
        <v>0</v>
      </c>
      <c r="K182" s="173"/>
      <c r="L182" s="178"/>
      <c r="M182" s="179"/>
      <c r="N182" s="180"/>
      <c r="O182" s="180"/>
      <c r="P182" s="181">
        <f>SUM(P183:P197)</f>
        <v>0</v>
      </c>
      <c r="Q182" s="180"/>
      <c r="R182" s="181">
        <f>SUM(R183:R197)</f>
        <v>23.435000000000002</v>
      </c>
      <c r="S182" s="180"/>
      <c r="T182" s="182">
        <f>SUM(T183:T197)</f>
        <v>0</v>
      </c>
      <c r="AR182" s="183" t="s">
        <v>84</v>
      </c>
      <c r="AT182" s="184" t="s">
        <v>75</v>
      </c>
      <c r="AU182" s="184" t="s">
        <v>76</v>
      </c>
      <c r="AY182" s="183" t="s">
        <v>137</v>
      </c>
      <c r="BK182" s="185">
        <f>SUM(BK183:BK197)</f>
        <v>0</v>
      </c>
    </row>
    <row r="183" spans="1:65" s="2" customFormat="1" ht="16.5" customHeight="1">
      <c r="A183" s="35"/>
      <c r="B183" s="36"/>
      <c r="C183" s="186" t="s">
        <v>7</v>
      </c>
      <c r="D183" s="186" t="s">
        <v>138</v>
      </c>
      <c r="E183" s="187" t="s">
        <v>286</v>
      </c>
      <c r="F183" s="188" t="s">
        <v>287</v>
      </c>
      <c r="G183" s="189" t="s">
        <v>219</v>
      </c>
      <c r="H183" s="190">
        <v>100</v>
      </c>
      <c r="I183" s="191"/>
      <c r="J183" s="192">
        <f>ROUND(I183*H183,2)</f>
        <v>0</v>
      </c>
      <c r="K183" s="188" t="s">
        <v>161</v>
      </c>
      <c r="L183" s="40"/>
      <c r="M183" s="193" t="s">
        <v>19</v>
      </c>
      <c r="N183" s="194" t="s">
        <v>47</v>
      </c>
      <c r="O183" s="65"/>
      <c r="P183" s="195">
        <f>O183*H183</f>
        <v>0</v>
      </c>
      <c r="Q183" s="195">
        <v>0.13</v>
      </c>
      <c r="R183" s="195">
        <f>Q183*H183</f>
        <v>13</v>
      </c>
      <c r="S183" s="195">
        <v>0</v>
      </c>
      <c r="T183" s="196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197" t="s">
        <v>142</v>
      </c>
      <c r="AT183" s="197" t="s">
        <v>138</v>
      </c>
      <c r="AU183" s="197" t="s">
        <v>84</v>
      </c>
      <c r="AY183" s="18" t="s">
        <v>137</v>
      </c>
      <c r="BE183" s="198">
        <f>IF(N183="základní",J183,0)</f>
        <v>0</v>
      </c>
      <c r="BF183" s="198">
        <f>IF(N183="snížená",J183,0)</f>
        <v>0</v>
      </c>
      <c r="BG183" s="198">
        <f>IF(N183="zákl. přenesená",J183,0)</f>
        <v>0</v>
      </c>
      <c r="BH183" s="198">
        <f>IF(N183="sníž. přenesená",J183,0)</f>
        <v>0</v>
      </c>
      <c r="BI183" s="198">
        <f>IF(N183="nulová",J183,0)</f>
        <v>0</v>
      </c>
      <c r="BJ183" s="18" t="s">
        <v>84</v>
      </c>
      <c r="BK183" s="198">
        <f>ROUND(I183*H183,2)</f>
        <v>0</v>
      </c>
      <c r="BL183" s="18" t="s">
        <v>142</v>
      </c>
      <c r="BM183" s="197" t="s">
        <v>304</v>
      </c>
    </row>
    <row r="184" spans="1:65" s="15" customFormat="1" ht="10.199999999999999">
      <c r="B184" s="234"/>
      <c r="C184" s="235"/>
      <c r="D184" s="213" t="s">
        <v>164</v>
      </c>
      <c r="E184" s="236" t="s">
        <v>19</v>
      </c>
      <c r="F184" s="237" t="s">
        <v>667</v>
      </c>
      <c r="G184" s="235"/>
      <c r="H184" s="236" t="s">
        <v>19</v>
      </c>
      <c r="I184" s="238"/>
      <c r="J184" s="235"/>
      <c r="K184" s="235"/>
      <c r="L184" s="239"/>
      <c r="M184" s="240"/>
      <c r="N184" s="241"/>
      <c r="O184" s="241"/>
      <c r="P184" s="241"/>
      <c r="Q184" s="241"/>
      <c r="R184" s="241"/>
      <c r="S184" s="241"/>
      <c r="T184" s="242"/>
      <c r="AT184" s="243" t="s">
        <v>164</v>
      </c>
      <c r="AU184" s="243" t="s">
        <v>84</v>
      </c>
      <c r="AV184" s="15" t="s">
        <v>84</v>
      </c>
      <c r="AW184" s="15" t="s">
        <v>37</v>
      </c>
      <c r="AX184" s="15" t="s">
        <v>76</v>
      </c>
      <c r="AY184" s="243" t="s">
        <v>137</v>
      </c>
    </row>
    <row r="185" spans="1:65" s="13" customFormat="1" ht="10.199999999999999">
      <c r="B185" s="211"/>
      <c r="C185" s="212"/>
      <c r="D185" s="213" t="s">
        <v>164</v>
      </c>
      <c r="E185" s="214" t="s">
        <v>19</v>
      </c>
      <c r="F185" s="215" t="s">
        <v>601</v>
      </c>
      <c r="G185" s="212"/>
      <c r="H185" s="216">
        <v>100</v>
      </c>
      <c r="I185" s="217"/>
      <c r="J185" s="212"/>
      <c r="K185" s="212"/>
      <c r="L185" s="218"/>
      <c r="M185" s="219"/>
      <c r="N185" s="220"/>
      <c r="O185" s="220"/>
      <c r="P185" s="220"/>
      <c r="Q185" s="220"/>
      <c r="R185" s="220"/>
      <c r="S185" s="220"/>
      <c r="T185" s="221"/>
      <c r="AT185" s="222" t="s">
        <v>164</v>
      </c>
      <c r="AU185" s="222" t="s">
        <v>84</v>
      </c>
      <c r="AV185" s="13" t="s">
        <v>86</v>
      </c>
      <c r="AW185" s="13" t="s">
        <v>37</v>
      </c>
      <c r="AX185" s="13" t="s">
        <v>76</v>
      </c>
      <c r="AY185" s="222" t="s">
        <v>137</v>
      </c>
    </row>
    <row r="186" spans="1:65" s="15" customFormat="1" ht="10.199999999999999">
      <c r="B186" s="234"/>
      <c r="C186" s="235"/>
      <c r="D186" s="213" t="s">
        <v>164</v>
      </c>
      <c r="E186" s="236" t="s">
        <v>19</v>
      </c>
      <c r="F186" s="237" t="s">
        <v>668</v>
      </c>
      <c r="G186" s="235"/>
      <c r="H186" s="236" t="s">
        <v>19</v>
      </c>
      <c r="I186" s="238"/>
      <c r="J186" s="235"/>
      <c r="K186" s="235"/>
      <c r="L186" s="239"/>
      <c r="M186" s="240"/>
      <c r="N186" s="241"/>
      <c r="O186" s="241"/>
      <c r="P186" s="241"/>
      <c r="Q186" s="241"/>
      <c r="R186" s="241"/>
      <c r="S186" s="241"/>
      <c r="T186" s="242"/>
      <c r="AT186" s="243" t="s">
        <v>164</v>
      </c>
      <c r="AU186" s="243" t="s">
        <v>84</v>
      </c>
      <c r="AV186" s="15" t="s">
        <v>84</v>
      </c>
      <c r="AW186" s="15" t="s">
        <v>37</v>
      </c>
      <c r="AX186" s="15" t="s">
        <v>76</v>
      </c>
      <c r="AY186" s="243" t="s">
        <v>137</v>
      </c>
    </row>
    <row r="187" spans="1:65" s="14" customFormat="1" ht="10.199999999999999">
      <c r="B187" s="223"/>
      <c r="C187" s="224"/>
      <c r="D187" s="213" t="s">
        <v>164</v>
      </c>
      <c r="E187" s="225" t="s">
        <v>19</v>
      </c>
      <c r="F187" s="226" t="s">
        <v>166</v>
      </c>
      <c r="G187" s="224"/>
      <c r="H187" s="227">
        <v>100</v>
      </c>
      <c r="I187" s="228"/>
      <c r="J187" s="224"/>
      <c r="K187" s="224"/>
      <c r="L187" s="229"/>
      <c r="M187" s="230"/>
      <c r="N187" s="231"/>
      <c r="O187" s="231"/>
      <c r="P187" s="231"/>
      <c r="Q187" s="231"/>
      <c r="R187" s="231"/>
      <c r="S187" s="231"/>
      <c r="T187" s="232"/>
      <c r="AT187" s="233" t="s">
        <v>164</v>
      </c>
      <c r="AU187" s="233" t="s">
        <v>84</v>
      </c>
      <c r="AV187" s="14" t="s">
        <v>142</v>
      </c>
      <c r="AW187" s="14" t="s">
        <v>37</v>
      </c>
      <c r="AX187" s="14" t="s">
        <v>84</v>
      </c>
      <c r="AY187" s="233" t="s">
        <v>137</v>
      </c>
    </row>
    <row r="188" spans="1:65" s="2" customFormat="1" ht="16.5" customHeight="1">
      <c r="A188" s="35"/>
      <c r="B188" s="36"/>
      <c r="C188" s="186" t="s">
        <v>253</v>
      </c>
      <c r="D188" s="186" t="s">
        <v>138</v>
      </c>
      <c r="E188" s="187" t="s">
        <v>302</v>
      </c>
      <c r="F188" s="188" t="s">
        <v>303</v>
      </c>
      <c r="G188" s="189" t="s">
        <v>219</v>
      </c>
      <c r="H188" s="190">
        <v>200</v>
      </c>
      <c r="I188" s="191"/>
      <c r="J188" s="192">
        <f>ROUND(I188*H188,2)</f>
        <v>0</v>
      </c>
      <c r="K188" s="188" t="s">
        <v>161</v>
      </c>
      <c r="L188" s="40"/>
      <c r="M188" s="193" t="s">
        <v>19</v>
      </c>
      <c r="N188" s="194" t="s">
        <v>47</v>
      </c>
      <c r="O188" s="65"/>
      <c r="P188" s="195">
        <f>O188*H188</f>
        <v>0</v>
      </c>
      <c r="Q188" s="195">
        <v>3.1E-4</v>
      </c>
      <c r="R188" s="195">
        <f>Q188*H188</f>
        <v>6.2E-2</v>
      </c>
      <c r="S188" s="195">
        <v>0</v>
      </c>
      <c r="T188" s="196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197" t="s">
        <v>142</v>
      </c>
      <c r="AT188" s="197" t="s">
        <v>138</v>
      </c>
      <c r="AU188" s="197" t="s">
        <v>84</v>
      </c>
      <c r="AY188" s="18" t="s">
        <v>137</v>
      </c>
      <c r="BE188" s="198">
        <f>IF(N188="základní",J188,0)</f>
        <v>0</v>
      </c>
      <c r="BF188" s="198">
        <f>IF(N188="snížená",J188,0)</f>
        <v>0</v>
      </c>
      <c r="BG188" s="198">
        <f>IF(N188="zákl. přenesená",J188,0)</f>
        <v>0</v>
      </c>
      <c r="BH188" s="198">
        <f>IF(N188="sníž. přenesená",J188,0)</f>
        <v>0</v>
      </c>
      <c r="BI188" s="198">
        <f>IF(N188="nulová",J188,0)</f>
        <v>0</v>
      </c>
      <c r="BJ188" s="18" t="s">
        <v>84</v>
      </c>
      <c r="BK188" s="198">
        <f>ROUND(I188*H188,2)</f>
        <v>0</v>
      </c>
      <c r="BL188" s="18" t="s">
        <v>142</v>
      </c>
      <c r="BM188" s="197" t="s">
        <v>309</v>
      </c>
    </row>
    <row r="189" spans="1:65" s="15" customFormat="1" ht="10.199999999999999">
      <c r="B189" s="234"/>
      <c r="C189" s="235"/>
      <c r="D189" s="213" t="s">
        <v>164</v>
      </c>
      <c r="E189" s="236" t="s">
        <v>19</v>
      </c>
      <c r="F189" s="237" t="s">
        <v>305</v>
      </c>
      <c r="G189" s="235"/>
      <c r="H189" s="236" t="s">
        <v>19</v>
      </c>
      <c r="I189" s="238"/>
      <c r="J189" s="235"/>
      <c r="K189" s="235"/>
      <c r="L189" s="239"/>
      <c r="M189" s="240"/>
      <c r="N189" s="241"/>
      <c r="O189" s="241"/>
      <c r="P189" s="241"/>
      <c r="Q189" s="241"/>
      <c r="R189" s="241"/>
      <c r="S189" s="241"/>
      <c r="T189" s="242"/>
      <c r="AT189" s="243" t="s">
        <v>164</v>
      </c>
      <c r="AU189" s="243" t="s">
        <v>84</v>
      </c>
      <c r="AV189" s="15" t="s">
        <v>84</v>
      </c>
      <c r="AW189" s="15" t="s">
        <v>37</v>
      </c>
      <c r="AX189" s="15" t="s">
        <v>76</v>
      </c>
      <c r="AY189" s="243" t="s">
        <v>137</v>
      </c>
    </row>
    <row r="190" spans="1:65" s="13" customFormat="1" ht="10.199999999999999">
      <c r="B190" s="211"/>
      <c r="C190" s="212"/>
      <c r="D190" s="213" t="s">
        <v>164</v>
      </c>
      <c r="E190" s="214" t="s">
        <v>19</v>
      </c>
      <c r="F190" s="215" t="s">
        <v>669</v>
      </c>
      <c r="G190" s="212"/>
      <c r="H190" s="216">
        <v>200</v>
      </c>
      <c r="I190" s="217"/>
      <c r="J190" s="212"/>
      <c r="K190" s="212"/>
      <c r="L190" s="218"/>
      <c r="M190" s="219"/>
      <c r="N190" s="220"/>
      <c r="O190" s="220"/>
      <c r="P190" s="220"/>
      <c r="Q190" s="220"/>
      <c r="R190" s="220"/>
      <c r="S190" s="220"/>
      <c r="T190" s="221"/>
      <c r="AT190" s="222" t="s">
        <v>164</v>
      </c>
      <c r="AU190" s="222" t="s">
        <v>84</v>
      </c>
      <c r="AV190" s="13" t="s">
        <v>86</v>
      </c>
      <c r="AW190" s="13" t="s">
        <v>37</v>
      </c>
      <c r="AX190" s="13" t="s">
        <v>76</v>
      </c>
      <c r="AY190" s="222" t="s">
        <v>137</v>
      </c>
    </row>
    <row r="191" spans="1:65" s="15" customFormat="1" ht="10.199999999999999">
      <c r="B191" s="234"/>
      <c r="C191" s="235"/>
      <c r="D191" s="213" t="s">
        <v>164</v>
      </c>
      <c r="E191" s="236" t="s">
        <v>19</v>
      </c>
      <c r="F191" s="237" t="s">
        <v>670</v>
      </c>
      <c r="G191" s="235"/>
      <c r="H191" s="236" t="s">
        <v>19</v>
      </c>
      <c r="I191" s="238"/>
      <c r="J191" s="235"/>
      <c r="K191" s="235"/>
      <c r="L191" s="239"/>
      <c r="M191" s="240"/>
      <c r="N191" s="241"/>
      <c r="O191" s="241"/>
      <c r="P191" s="241"/>
      <c r="Q191" s="241"/>
      <c r="R191" s="241"/>
      <c r="S191" s="241"/>
      <c r="T191" s="242"/>
      <c r="AT191" s="243" t="s">
        <v>164</v>
      </c>
      <c r="AU191" s="243" t="s">
        <v>84</v>
      </c>
      <c r="AV191" s="15" t="s">
        <v>84</v>
      </c>
      <c r="AW191" s="15" t="s">
        <v>37</v>
      </c>
      <c r="AX191" s="15" t="s">
        <v>76</v>
      </c>
      <c r="AY191" s="243" t="s">
        <v>137</v>
      </c>
    </row>
    <row r="192" spans="1:65" s="14" customFormat="1" ht="10.199999999999999">
      <c r="B192" s="223"/>
      <c r="C192" s="224"/>
      <c r="D192" s="213" t="s">
        <v>164</v>
      </c>
      <c r="E192" s="225" t="s">
        <v>19</v>
      </c>
      <c r="F192" s="226" t="s">
        <v>166</v>
      </c>
      <c r="G192" s="224"/>
      <c r="H192" s="227">
        <v>200</v>
      </c>
      <c r="I192" s="228"/>
      <c r="J192" s="224"/>
      <c r="K192" s="224"/>
      <c r="L192" s="229"/>
      <c r="M192" s="230"/>
      <c r="N192" s="231"/>
      <c r="O192" s="231"/>
      <c r="P192" s="231"/>
      <c r="Q192" s="231"/>
      <c r="R192" s="231"/>
      <c r="S192" s="231"/>
      <c r="T192" s="232"/>
      <c r="AT192" s="233" t="s">
        <v>164</v>
      </c>
      <c r="AU192" s="233" t="s">
        <v>84</v>
      </c>
      <c r="AV192" s="14" t="s">
        <v>142</v>
      </c>
      <c r="AW192" s="14" t="s">
        <v>37</v>
      </c>
      <c r="AX192" s="14" t="s">
        <v>84</v>
      </c>
      <c r="AY192" s="233" t="s">
        <v>137</v>
      </c>
    </row>
    <row r="193" spans="1:65" s="2" customFormat="1" ht="21.75" customHeight="1">
      <c r="A193" s="35"/>
      <c r="B193" s="36"/>
      <c r="C193" s="186" t="s">
        <v>310</v>
      </c>
      <c r="D193" s="186" t="s">
        <v>138</v>
      </c>
      <c r="E193" s="187" t="s">
        <v>311</v>
      </c>
      <c r="F193" s="188" t="s">
        <v>312</v>
      </c>
      <c r="G193" s="189" t="s">
        <v>219</v>
      </c>
      <c r="H193" s="190">
        <v>100</v>
      </c>
      <c r="I193" s="191"/>
      <c r="J193" s="192">
        <f>ROUND(I193*H193,2)</f>
        <v>0</v>
      </c>
      <c r="K193" s="188" t="s">
        <v>161</v>
      </c>
      <c r="L193" s="40"/>
      <c r="M193" s="193" t="s">
        <v>19</v>
      </c>
      <c r="N193" s="194" t="s">
        <v>47</v>
      </c>
      <c r="O193" s="65"/>
      <c r="P193" s="195">
        <f>O193*H193</f>
        <v>0</v>
      </c>
      <c r="Q193" s="195">
        <v>0.10373</v>
      </c>
      <c r="R193" s="195">
        <f>Q193*H193</f>
        <v>10.373000000000001</v>
      </c>
      <c r="S193" s="195">
        <v>0</v>
      </c>
      <c r="T193" s="196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197" t="s">
        <v>142</v>
      </c>
      <c r="AT193" s="197" t="s">
        <v>138</v>
      </c>
      <c r="AU193" s="197" t="s">
        <v>84</v>
      </c>
      <c r="AY193" s="18" t="s">
        <v>137</v>
      </c>
      <c r="BE193" s="198">
        <f>IF(N193="základní",J193,0)</f>
        <v>0</v>
      </c>
      <c r="BF193" s="198">
        <f>IF(N193="snížená",J193,0)</f>
        <v>0</v>
      </c>
      <c r="BG193" s="198">
        <f>IF(N193="zákl. přenesená",J193,0)</f>
        <v>0</v>
      </c>
      <c r="BH193" s="198">
        <f>IF(N193="sníž. přenesená",J193,0)</f>
        <v>0</v>
      </c>
      <c r="BI193" s="198">
        <f>IF(N193="nulová",J193,0)</f>
        <v>0</v>
      </c>
      <c r="BJ193" s="18" t="s">
        <v>84</v>
      </c>
      <c r="BK193" s="198">
        <f>ROUND(I193*H193,2)</f>
        <v>0</v>
      </c>
      <c r="BL193" s="18" t="s">
        <v>142</v>
      </c>
      <c r="BM193" s="197" t="s">
        <v>313</v>
      </c>
    </row>
    <row r="194" spans="1:65" s="15" customFormat="1" ht="10.199999999999999">
      <c r="B194" s="234"/>
      <c r="C194" s="235"/>
      <c r="D194" s="213" t="s">
        <v>164</v>
      </c>
      <c r="E194" s="236" t="s">
        <v>19</v>
      </c>
      <c r="F194" s="237" t="s">
        <v>314</v>
      </c>
      <c r="G194" s="235"/>
      <c r="H194" s="236" t="s">
        <v>19</v>
      </c>
      <c r="I194" s="238"/>
      <c r="J194" s="235"/>
      <c r="K194" s="235"/>
      <c r="L194" s="239"/>
      <c r="M194" s="240"/>
      <c r="N194" s="241"/>
      <c r="O194" s="241"/>
      <c r="P194" s="241"/>
      <c r="Q194" s="241"/>
      <c r="R194" s="241"/>
      <c r="S194" s="241"/>
      <c r="T194" s="242"/>
      <c r="AT194" s="243" t="s">
        <v>164</v>
      </c>
      <c r="AU194" s="243" t="s">
        <v>84</v>
      </c>
      <c r="AV194" s="15" t="s">
        <v>84</v>
      </c>
      <c r="AW194" s="15" t="s">
        <v>37</v>
      </c>
      <c r="AX194" s="15" t="s">
        <v>76</v>
      </c>
      <c r="AY194" s="243" t="s">
        <v>137</v>
      </c>
    </row>
    <row r="195" spans="1:65" s="13" customFormat="1" ht="10.199999999999999">
      <c r="B195" s="211"/>
      <c r="C195" s="212"/>
      <c r="D195" s="213" t="s">
        <v>164</v>
      </c>
      <c r="E195" s="214" t="s">
        <v>19</v>
      </c>
      <c r="F195" s="215" t="s">
        <v>601</v>
      </c>
      <c r="G195" s="212"/>
      <c r="H195" s="216">
        <v>100</v>
      </c>
      <c r="I195" s="217"/>
      <c r="J195" s="212"/>
      <c r="K195" s="212"/>
      <c r="L195" s="218"/>
      <c r="M195" s="219"/>
      <c r="N195" s="220"/>
      <c r="O195" s="220"/>
      <c r="P195" s="220"/>
      <c r="Q195" s="220"/>
      <c r="R195" s="220"/>
      <c r="S195" s="220"/>
      <c r="T195" s="221"/>
      <c r="AT195" s="222" t="s">
        <v>164</v>
      </c>
      <c r="AU195" s="222" t="s">
        <v>84</v>
      </c>
      <c r="AV195" s="13" t="s">
        <v>86</v>
      </c>
      <c r="AW195" s="13" t="s">
        <v>37</v>
      </c>
      <c r="AX195" s="13" t="s">
        <v>76</v>
      </c>
      <c r="AY195" s="222" t="s">
        <v>137</v>
      </c>
    </row>
    <row r="196" spans="1:65" s="15" customFormat="1" ht="10.199999999999999">
      <c r="B196" s="234"/>
      <c r="C196" s="235"/>
      <c r="D196" s="213" t="s">
        <v>164</v>
      </c>
      <c r="E196" s="236" t="s">
        <v>19</v>
      </c>
      <c r="F196" s="237" t="s">
        <v>668</v>
      </c>
      <c r="G196" s="235"/>
      <c r="H196" s="236" t="s">
        <v>19</v>
      </c>
      <c r="I196" s="238"/>
      <c r="J196" s="235"/>
      <c r="K196" s="235"/>
      <c r="L196" s="239"/>
      <c r="M196" s="240"/>
      <c r="N196" s="241"/>
      <c r="O196" s="241"/>
      <c r="P196" s="241"/>
      <c r="Q196" s="241"/>
      <c r="R196" s="241"/>
      <c r="S196" s="241"/>
      <c r="T196" s="242"/>
      <c r="AT196" s="243" t="s">
        <v>164</v>
      </c>
      <c r="AU196" s="243" t="s">
        <v>84</v>
      </c>
      <c r="AV196" s="15" t="s">
        <v>84</v>
      </c>
      <c r="AW196" s="15" t="s">
        <v>37</v>
      </c>
      <c r="AX196" s="15" t="s">
        <v>76</v>
      </c>
      <c r="AY196" s="243" t="s">
        <v>137</v>
      </c>
    </row>
    <row r="197" spans="1:65" s="14" customFormat="1" ht="10.199999999999999">
      <c r="B197" s="223"/>
      <c r="C197" s="224"/>
      <c r="D197" s="213" t="s">
        <v>164</v>
      </c>
      <c r="E197" s="225" t="s">
        <v>19</v>
      </c>
      <c r="F197" s="226" t="s">
        <v>166</v>
      </c>
      <c r="G197" s="224"/>
      <c r="H197" s="227">
        <v>100</v>
      </c>
      <c r="I197" s="228"/>
      <c r="J197" s="224"/>
      <c r="K197" s="224"/>
      <c r="L197" s="229"/>
      <c r="M197" s="230"/>
      <c r="N197" s="231"/>
      <c r="O197" s="231"/>
      <c r="P197" s="231"/>
      <c r="Q197" s="231"/>
      <c r="R197" s="231"/>
      <c r="S197" s="231"/>
      <c r="T197" s="232"/>
      <c r="AT197" s="233" t="s">
        <v>164</v>
      </c>
      <c r="AU197" s="233" t="s">
        <v>84</v>
      </c>
      <c r="AV197" s="14" t="s">
        <v>142</v>
      </c>
      <c r="AW197" s="14" t="s">
        <v>37</v>
      </c>
      <c r="AX197" s="14" t="s">
        <v>84</v>
      </c>
      <c r="AY197" s="233" t="s">
        <v>137</v>
      </c>
    </row>
    <row r="198" spans="1:65" s="12" customFormat="1" ht="25.95" customHeight="1">
      <c r="B198" s="172"/>
      <c r="C198" s="173"/>
      <c r="D198" s="174" t="s">
        <v>75</v>
      </c>
      <c r="E198" s="175" t="s">
        <v>359</v>
      </c>
      <c r="F198" s="175" t="s">
        <v>360</v>
      </c>
      <c r="G198" s="173"/>
      <c r="H198" s="173"/>
      <c r="I198" s="176"/>
      <c r="J198" s="177">
        <f>BK198</f>
        <v>0</v>
      </c>
      <c r="K198" s="173"/>
      <c r="L198" s="178"/>
      <c r="M198" s="179"/>
      <c r="N198" s="180"/>
      <c r="O198" s="180"/>
      <c r="P198" s="181">
        <f>SUM(P199:P206)</f>
        <v>0</v>
      </c>
      <c r="Q198" s="180"/>
      <c r="R198" s="181">
        <f>SUM(R199:R206)</f>
        <v>0</v>
      </c>
      <c r="S198" s="180"/>
      <c r="T198" s="182">
        <f>SUM(T199:T206)</f>
        <v>0</v>
      </c>
      <c r="AR198" s="183" t="s">
        <v>84</v>
      </c>
      <c r="AT198" s="184" t="s">
        <v>75</v>
      </c>
      <c r="AU198" s="184" t="s">
        <v>76</v>
      </c>
      <c r="AY198" s="183" t="s">
        <v>137</v>
      </c>
      <c r="BK198" s="185">
        <f>SUM(BK199:BK206)</f>
        <v>0</v>
      </c>
    </row>
    <row r="199" spans="1:65" s="2" customFormat="1" ht="21.75" customHeight="1">
      <c r="A199" s="35"/>
      <c r="B199" s="36"/>
      <c r="C199" s="186" t="s">
        <v>258</v>
      </c>
      <c r="D199" s="186" t="s">
        <v>138</v>
      </c>
      <c r="E199" s="187" t="s">
        <v>419</v>
      </c>
      <c r="F199" s="188" t="s">
        <v>420</v>
      </c>
      <c r="G199" s="189" t="s">
        <v>252</v>
      </c>
      <c r="H199" s="190">
        <v>25.6</v>
      </c>
      <c r="I199" s="191"/>
      <c r="J199" s="192">
        <f>ROUND(I199*H199,2)</f>
        <v>0</v>
      </c>
      <c r="K199" s="188" t="s">
        <v>161</v>
      </c>
      <c r="L199" s="40"/>
      <c r="M199" s="193" t="s">
        <v>19</v>
      </c>
      <c r="N199" s="194" t="s">
        <v>47</v>
      </c>
      <c r="O199" s="65"/>
      <c r="P199" s="195">
        <f>O199*H199</f>
        <v>0</v>
      </c>
      <c r="Q199" s="195">
        <v>0</v>
      </c>
      <c r="R199" s="195">
        <f>Q199*H199</f>
        <v>0</v>
      </c>
      <c r="S199" s="195">
        <v>0</v>
      </c>
      <c r="T199" s="196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197" t="s">
        <v>142</v>
      </c>
      <c r="AT199" s="197" t="s">
        <v>138</v>
      </c>
      <c r="AU199" s="197" t="s">
        <v>84</v>
      </c>
      <c r="AY199" s="18" t="s">
        <v>137</v>
      </c>
      <c r="BE199" s="198">
        <f>IF(N199="základní",J199,0)</f>
        <v>0</v>
      </c>
      <c r="BF199" s="198">
        <f>IF(N199="snížená",J199,0)</f>
        <v>0</v>
      </c>
      <c r="BG199" s="198">
        <f>IF(N199="zákl. přenesená",J199,0)</f>
        <v>0</v>
      </c>
      <c r="BH199" s="198">
        <f>IF(N199="sníž. přenesená",J199,0)</f>
        <v>0</v>
      </c>
      <c r="BI199" s="198">
        <f>IF(N199="nulová",J199,0)</f>
        <v>0</v>
      </c>
      <c r="BJ199" s="18" t="s">
        <v>84</v>
      </c>
      <c r="BK199" s="198">
        <f>ROUND(I199*H199,2)</f>
        <v>0</v>
      </c>
      <c r="BL199" s="18" t="s">
        <v>142</v>
      </c>
      <c r="BM199" s="197" t="s">
        <v>317</v>
      </c>
    </row>
    <row r="200" spans="1:65" s="2" customFormat="1" ht="21.75" customHeight="1">
      <c r="A200" s="35"/>
      <c r="B200" s="36"/>
      <c r="C200" s="186" t="s">
        <v>318</v>
      </c>
      <c r="D200" s="186" t="s">
        <v>138</v>
      </c>
      <c r="E200" s="187" t="s">
        <v>422</v>
      </c>
      <c r="F200" s="188" t="s">
        <v>423</v>
      </c>
      <c r="G200" s="189" t="s">
        <v>252</v>
      </c>
      <c r="H200" s="190">
        <v>230.4</v>
      </c>
      <c r="I200" s="191"/>
      <c r="J200" s="192">
        <f>ROUND(I200*H200,2)</f>
        <v>0</v>
      </c>
      <c r="K200" s="188" t="s">
        <v>161</v>
      </c>
      <c r="L200" s="40"/>
      <c r="M200" s="193" t="s">
        <v>19</v>
      </c>
      <c r="N200" s="194" t="s">
        <v>47</v>
      </c>
      <c r="O200" s="65"/>
      <c r="P200" s="195">
        <f>O200*H200</f>
        <v>0</v>
      </c>
      <c r="Q200" s="195">
        <v>0</v>
      </c>
      <c r="R200" s="195">
        <f>Q200*H200</f>
        <v>0</v>
      </c>
      <c r="S200" s="195">
        <v>0</v>
      </c>
      <c r="T200" s="196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197" t="s">
        <v>142</v>
      </c>
      <c r="AT200" s="197" t="s">
        <v>138</v>
      </c>
      <c r="AU200" s="197" t="s">
        <v>84</v>
      </c>
      <c r="AY200" s="18" t="s">
        <v>137</v>
      </c>
      <c r="BE200" s="198">
        <f>IF(N200="základní",J200,0)</f>
        <v>0</v>
      </c>
      <c r="BF200" s="198">
        <f>IF(N200="snížená",J200,0)</f>
        <v>0</v>
      </c>
      <c r="BG200" s="198">
        <f>IF(N200="zákl. přenesená",J200,0)</f>
        <v>0</v>
      </c>
      <c r="BH200" s="198">
        <f>IF(N200="sníž. přenesená",J200,0)</f>
        <v>0</v>
      </c>
      <c r="BI200" s="198">
        <f>IF(N200="nulová",J200,0)</f>
        <v>0</v>
      </c>
      <c r="BJ200" s="18" t="s">
        <v>84</v>
      </c>
      <c r="BK200" s="198">
        <f>ROUND(I200*H200,2)</f>
        <v>0</v>
      </c>
      <c r="BL200" s="18" t="s">
        <v>142</v>
      </c>
      <c r="BM200" s="197" t="s">
        <v>321</v>
      </c>
    </row>
    <row r="201" spans="1:65" s="15" customFormat="1" ht="10.199999999999999">
      <c r="B201" s="234"/>
      <c r="C201" s="235"/>
      <c r="D201" s="213" t="s">
        <v>164</v>
      </c>
      <c r="E201" s="236" t="s">
        <v>19</v>
      </c>
      <c r="F201" s="237" t="s">
        <v>671</v>
      </c>
      <c r="G201" s="235"/>
      <c r="H201" s="236" t="s">
        <v>19</v>
      </c>
      <c r="I201" s="238"/>
      <c r="J201" s="235"/>
      <c r="K201" s="235"/>
      <c r="L201" s="239"/>
      <c r="M201" s="240"/>
      <c r="N201" s="241"/>
      <c r="O201" s="241"/>
      <c r="P201" s="241"/>
      <c r="Q201" s="241"/>
      <c r="R201" s="241"/>
      <c r="S201" s="241"/>
      <c r="T201" s="242"/>
      <c r="AT201" s="243" t="s">
        <v>164</v>
      </c>
      <c r="AU201" s="243" t="s">
        <v>84</v>
      </c>
      <c r="AV201" s="15" t="s">
        <v>84</v>
      </c>
      <c r="AW201" s="15" t="s">
        <v>37</v>
      </c>
      <c r="AX201" s="15" t="s">
        <v>76</v>
      </c>
      <c r="AY201" s="243" t="s">
        <v>137</v>
      </c>
    </row>
    <row r="202" spans="1:65" s="13" customFormat="1" ht="10.199999999999999">
      <c r="B202" s="211"/>
      <c r="C202" s="212"/>
      <c r="D202" s="213" t="s">
        <v>164</v>
      </c>
      <c r="E202" s="214" t="s">
        <v>19</v>
      </c>
      <c r="F202" s="215" t="s">
        <v>672</v>
      </c>
      <c r="G202" s="212"/>
      <c r="H202" s="216">
        <v>230.4</v>
      </c>
      <c r="I202" s="217"/>
      <c r="J202" s="212"/>
      <c r="K202" s="212"/>
      <c r="L202" s="218"/>
      <c r="M202" s="219"/>
      <c r="N202" s="220"/>
      <c r="O202" s="220"/>
      <c r="P202" s="220"/>
      <c r="Q202" s="220"/>
      <c r="R202" s="220"/>
      <c r="S202" s="220"/>
      <c r="T202" s="221"/>
      <c r="AT202" s="222" t="s">
        <v>164</v>
      </c>
      <c r="AU202" s="222" t="s">
        <v>84</v>
      </c>
      <c r="AV202" s="13" t="s">
        <v>86</v>
      </c>
      <c r="AW202" s="13" t="s">
        <v>37</v>
      </c>
      <c r="AX202" s="13" t="s">
        <v>76</v>
      </c>
      <c r="AY202" s="222" t="s">
        <v>137</v>
      </c>
    </row>
    <row r="203" spans="1:65" s="15" customFormat="1" ht="10.199999999999999">
      <c r="B203" s="234"/>
      <c r="C203" s="235"/>
      <c r="D203" s="213" t="s">
        <v>164</v>
      </c>
      <c r="E203" s="236" t="s">
        <v>19</v>
      </c>
      <c r="F203" s="237" t="s">
        <v>602</v>
      </c>
      <c r="G203" s="235"/>
      <c r="H203" s="236" t="s">
        <v>19</v>
      </c>
      <c r="I203" s="238"/>
      <c r="J203" s="235"/>
      <c r="K203" s="235"/>
      <c r="L203" s="239"/>
      <c r="M203" s="240"/>
      <c r="N203" s="241"/>
      <c r="O203" s="241"/>
      <c r="P203" s="241"/>
      <c r="Q203" s="241"/>
      <c r="R203" s="241"/>
      <c r="S203" s="241"/>
      <c r="T203" s="242"/>
      <c r="AT203" s="243" t="s">
        <v>164</v>
      </c>
      <c r="AU203" s="243" t="s">
        <v>84</v>
      </c>
      <c r="AV203" s="15" t="s">
        <v>84</v>
      </c>
      <c r="AW203" s="15" t="s">
        <v>37</v>
      </c>
      <c r="AX203" s="15" t="s">
        <v>76</v>
      </c>
      <c r="AY203" s="243" t="s">
        <v>137</v>
      </c>
    </row>
    <row r="204" spans="1:65" s="14" customFormat="1" ht="10.199999999999999">
      <c r="B204" s="223"/>
      <c r="C204" s="224"/>
      <c r="D204" s="213" t="s">
        <v>164</v>
      </c>
      <c r="E204" s="225" t="s">
        <v>19</v>
      </c>
      <c r="F204" s="226" t="s">
        <v>166</v>
      </c>
      <c r="G204" s="224"/>
      <c r="H204" s="227">
        <v>230.4</v>
      </c>
      <c r="I204" s="228"/>
      <c r="J204" s="224"/>
      <c r="K204" s="224"/>
      <c r="L204" s="229"/>
      <c r="M204" s="230"/>
      <c r="N204" s="231"/>
      <c r="O204" s="231"/>
      <c r="P204" s="231"/>
      <c r="Q204" s="231"/>
      <c r="R204" s="231"/>
      <c r="S204" s="231"/>
      <c r="T204" s="232"/>
      <c r="AT204" s="233" t="s">
        <v>164</v>
      </c>
      <c r="AU204" s="233" t="s">
        <v>84</v>
      </c>
      <c r="AV204" s="14" t="s">
        <v>142</v>
      </c>
      <c r="AW204" s="14" t="s">
        <v>37</v>
      </c>
      <c r="AX204" s="14" t="s">
        <v>84</v>
      </c>
      <c r="AY204" s="233" t="s">
        <v>137</v>
      </c>
    </row>
    <row r="205" spans="1:65" s="2" customFormat="1" ht="16.5" customHeight="1">
      <c r="A205" s="35"/>
      <c r="B205" s="36"/>
      <c r="C205" s="186" t="s">
        <v>262</v>
      </c>
      <c r="D205" s="186" t="s">
        <v>138</v>
      </c>
      <c r="E205" s="187" t="s">
        <v>673</v>
      </c>
      <c r="F205" s="188" t="s">
        <v>674</v>
      </c>
      <c r="G205" s="189" t="s">
        <v>270</v>
      </c>
      <c r="H205" s="190">
        <v>7500</v>
      </c>
      <c r="I205" s="191"/>
      <c r="J205" s="192">
        <f>ROUND(I205*H205,2)</f>
        <v>0</v>
      </c>
      <c r="K205" s="188" t="s">
        <v>19</v>
      </c>
      <c r="L205" s="40"/>
      <c r="M205" s="193" t="s">
        <v>19</v>
      </c>
      <c r="N205" s="194" t="s">
        <v>47</v>
      </c>
      <c r="O205" s="65"/>
      <c r="P205" s="195">
        <f>O205*H205</f>
        <v>0</v>
      </c>
      <c r="Q205" s="195">
        <v>0</v>
      </c>
      <c r="R205" s="195">
        <f>Q205*H205</f>
        <v>0</v>
      </c>
      <c r="S205" s="195">
        <v>0</v>
      </c>
      <c r="T205" s="196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197" t="s">
        <v>142</v>
      </c>
      <c r="AT205" s="197" t="s">
        <v>138</v>
      </c>
      <c r="AU205" s="197" t="s">
        <v>84</v>
      </c>
      <c r="AY205" s="18" t="s">
        <v>137</v>
      </c>
      <c r="BE205" s="198">
        <f>IF(N205="základní",J205,0)</f>
        <v>0</v>
      </c>
      <c r="BF205" s="198">
        <f>IF(N205="snížená",J205,0)</f>
        <v>0</v>
      </c>
      <c r="BG205" s="198">
        <f>IF(N205="zákl. přenesená",J205,0)</f>
        <v>0</v>
      </c>
      <c r="BH205" s="198">
        <f>IF(N205="sníž. přenesená",J205,0)</f>
        <v>0</v>
      </c>
      <c r="BI205" s="198">
        <f>IF(N205="nulová",J205,0)</f>
        <v>0</v>
      </c>
      <c r="BJ205" s="18" t="s">
        <v>84</v>
      </c>
      <c r="BK205" s="198">
        <f>ROUND(I205*H205,2)</f>
        <v>0</v>
      </c>
      <c r="BL205" s="18" t="s">
        <v>142</v>
      </c>
      <c r="BM205" s="197" t="s">
        <v>326</v>
      </c>
    </row>
    <row r="206" spans="1:65" s="2" customFormat="1" ht="16.5" customHeight="1">
      <c r="A206" s="35"/>
      <c r="B206" s="36"/>
      <c r="C206" s="186" t="s">
        <v>327</v>
      </c>
      <c r="D206" s="186" t="s">
        <v>138</v>
      </c>
      <c r="E206" s="187" t="s">
        <v>675</v>
      </c>
      <c r="F206" s="188" t="s">
        <v>676</v>
      </c>
      <c r="G206" s="189" t="s">
        <v>270</v>
      </c>
      <c r="H206" s="190">
        <v>7500</v>
      </c>
      <c r="I206" s="191"/>
      <c r="J206" s="192">
        <f>ROUND(I206*H206,2)</f>
        <v>0</v>
      </c>
      <c r="K206" s="188" t="s">
        <v>19</v>
      </c>
      <c r="L206" s="40"/>
      <c r="M206" s="193" t="s">
        <v>19</v>
      </c>
      <c r="N206" s="194" t="s">
        <v>47</v>
      </c>
      <c r="O206" s="65"/>
      <c r="P206" s="195">
        <f>O206*H206</f>
        <v>0</v>
      </c>
      <c r="Q206" s="195">
        <v>0</v>
      </c>
      <c r="R206" s="195">
        <f>Q206*H206</f>
        <v>0</v>
      </c>
      <c r="S206" s="195">
        <v>0</v>
      </c>
      <c r="T206" s="196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197" t="s">
        <v>142</v>
      </c>
      <c r="AT206" s="197" t="s">
        <v>138</v>
      </c>
      <c r="AU206" s="197" t="s">
        <v>84</v>
      </c>
      <c r="AY206" s="18" t="s">
        <v>137</v>
      </c>
      <c r="BE206" s="198">
        <f>IF(N206="základní",J206,0)</f>
        <v>0</v>
      </c>
      <c r="BF206" s="198">
        <f>IF(N206="snížená",J206,0)</f>
        <v>0</v>
      </c>
      <c r="BG206" s="198">
        <f>IF(N206="zákl. přenesená",J206,0)</f>
        <v>0</v>
      </c>
      <c r="BH206" s="198">
        <f>IF(N206="sníž. přenesená",J206,0)</f>
        <v>0</v>
      </c>
      <c r="BI206" s="198">
        <f>IF(N206="nulová",J206,0)</f>
        <v>0</v>
      </c>
      <c r="BJ206" s="18" t="s">
        <v>84</v>
      </c>
      <c r="BK206" s="198">
        <f>ROUND(I206*H206,2)</f>
        <v>0</v>
      </c>
      <c r="BL206" s="18" t="s">
        <v>142</v>
      </c>
      <c r="BM206" s="197" t="s">
        <v>330</v>
      </c>
    </row>
    <row r="207" spans="1:65" s="12" customFormat="1" ht="25.95" customHeight="1">
      <c r="B207" s="172"/>
      <c r="C207" s="173"/>
      <c r="D207" s="174" t="s">
        <v>75</v>
      </c>
      <c r="E207" s="175" t="s">
        <v>442</v>
      </c>
      <c r="F207" s="175" t="s">
        <v>443</v>
      </c>
      <c r="G207" s="173"/>
      <c r="H207" s="173"/>
      <c r="I207" s="176"/>
      <c r="J207" s="177">
        <f>BK207</f>
        <v>0</v>
      </c>
      <c r="K207" s="173"/>
      <c r="L207" s="178"/>
      <c r="M207" s="179"/>
      <c r="N207" s="180"/>
      <c r="O207" s="180"/>
      <c r="P207" s="181">
        <f>P208</f>
        <v>0</v>
      </c>
      <c r="Q207" s="180"/>
      <c r="R207" s="181">
        <f>R208</f>
        <v>0</v>
      </c>
      <c r="S207" s="180"/>
      <c r="T207" s="182">
        <f>T208</f>
        <v>0</v>
      </c>
      <c r="AR207" s="183" t="s">
        <v>84</v>
      </c>
      <c r="AT207" s="184" t="s">
        <v>75</v>
      </c>
      <c r="AU207" s="184" t="s">
        <v>76</v>
      </c>
      <c r="AY207" s="183" t="s">
        <v>137</v>
      </c>
      <c r="BK207" s="185">
        <f>BK208</f>
        <v>0</v>
      </c>
    </row>
    <row r="208" spans="1:65" s="2" customFormat="1" ht="21.75" customHeight="1">
      <c r="A208" s="35"/>
      <c r="B208" s="36"/>
      <c r="C208" s="186" t="s">
        <v>267</v>
      </c>
      <c r="D208" s="186" t="s">
        <v>138</v>
      </c>
      <c r="E208" s="187" t="s">
        <v>677</v>
      </c>
      <c r="F208" s="188" t="s">
        <v>678</v>
      </c>
      <c r="G208" s="189" t="s">
        <v>252</v>
      </c>
      <c r="H208" s="190">
        <v>217.09200000000001</v>
      </c>
      <c r="I208" s="191"/>
      <c r="J208" s="192">
        <f>ROUND(I208*H208,2)</f>
        <v>0</v>
      </c>
      <c r="K208" s="188" t="s">
        <v>161</v>
      </c>
      <c r="L208" s="40"/>
      <c r="M208" s="193" t="s">
        <v>19</v>
      </c>
      <c r="N208" s="194" t="s">
        <v>47</v>
      </c>
      <c r="O208" s="65"/>
      <c r="P208" s="195">
        <f>O208*H208</f>
        <v>0</v>
      </c>
      <c r="Q208" s="195">
        <v>0</v>
      </c>
      <c r="R208" s="195">
        <f>Q208*H208</f>
        <v>0</v>
      </c>
      <c r="S208" s="195">
        <v>0</v>
      </c>
      <c r="T208" s="196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197" t="s">
        <v>142</v>
      </c>
      <c r="AT208" s="197" t="s">
        <v>138</v>
      </c>
      <c r="AU208" s="197" t="s">
        <v>84</v>
      </c>
      <c r="AY208" s="18" t="s">
        <v>137</v>
      </c>
      <c r="BE208" s="198">
        <f>IF(N208="základní",J208,0)</f>
        <v>0</v>
      </c>
      <c r="BF208" s="198">
        <f>IF(N208="snížená",J208,0)</f>
        <v>0</v>
      </c>
      <c r="BG208" s="198">
        <f>IF(N208="zákl. přenesená",J208,0)</f>
        <v>0</v>
      </c>
      <c r="BH208" s="198">
        <f>IF(N208="sníž. přenesená",J208,0)</f>
        <v>0</v>
      </c>
      <c r="BI208" s="198">
        <f>IF(N208="nulová",J208,0)</f>
        <v>0</v>
      </c>
      <c r="BJ208" s="18" t="s">
        <v>84</v>
      </c>
      <c r="BK208" s="198">
        <f>ROUND(I208*H208,2)</f>
        <v>0</v>
      </c>
      <c r="BL208" s="18" t="s">
        <v>142</v>
      </c>
      <c r="BM208" s="197" t="s">
        <v>333</v>
      </c>
    </row>
    <row r="209" spans="1:65" s="12" customFormat="1" ht="25.95" customHeight="1">
      <c r="B209" s="172"/>
      <c r="C209" s="173"/>
      <c r="D209" s="174" t="s">
        <v>75</v>
      </c>
      <c r="E209" s="175" t="s">
        <v>679</v>
      </c>
      <c r="F209" s="175" t="s">
        <v>680</v>
      </c>
      <c r="G209" s="173"/>
      <c r="H209" s="173"/>
      <c r="I209" s="176"/>
      <c r="J209" s="177">
        <f>BK209</f>
        <v>0</v>
      </c>
      <c r="K209" s="173"/>
      <c r="L209" s="178"/>
      <c r="M209" s="179"/>
      <c r="N209" s="180"/>
      <c r="O209" s="180"/>
      <c r="P209" s="181">
        <f>SUM(P210:P211)</f>
        <v>0</v>
      </c>
      <c r="Q209" s="180"/>
      <c r="R209" s="181">
        <f>SUM(R210:R211)</f>
        <v>0.26350000000000001</v>
      </c>
      <c r="S209" s="180"/>
      <c r="T209" s="182">
        <f>SUM(T210:T211)</f>
        <v>0</v>
      </c>
      <c r="AR209" s="183" t="s">
        <v>86</v>
      </c>
      <c r="AT209" s="184" t="s">
        <v>75</v>
      </c>
      <c r="AU209" s="184" t="s">
        <v>76</v>
      </c>
      <c r="AY209" s="183" t="s">
        <v>137</v>
      </c>
      <c r="BK209" s="185">
        <f>SUM(BK210:BK211)</f>
        <v>0</v>
      </c>
    </row>
    <row r="210" spans="1:65" s="2" customFormat="1" ht="16.5" customHeight="1">
      <c r="A210" s="35"/>
      <c r="B210" s="36"/>
      <c r="C210" s="186" t="s">
        <v>334</v>
      </c>
      <c r="D210" s="186" t="s">
        <v>138</v>
      </c>
      <c r="E210" s="187" t="s">
        <v>681</v>
      </c>
      <c r="F210" s="188" t="s">
        <v>682</v>
      </c>
      <c r="G210" s="189" t="s">
        <v>219</v>
      </c>
      <c r="H210" s="190">
        <v>170</v>
      </c>
      <c r="I210" s="191"/>
      <c r="J210" s="192">
        <f>ROUND(I210*H210,2)</f>
        <v>0</v>
      </c>
      <c r="K210" s="188" t="s">
        <v>161</v>
      </c>
      <c r="L210" s="40"/>
      <c r="M210" s="193" t="s">
        <v>19</v>
      </c>
      <c r="N210" s="194" t="s">
        <v>47</v>
      </c>
      <c r="O210" s="65"/>
      <c r="P210" s="195">
        <f>O210*H210</f>
        <v>0</v>
      </c>
      <c r="Q210" s="195">
        <v>4.0000000000000002E-4</v>
      </c>
      <c r="R210" s="195">
        <f>Q210*H210</f>
        <v>6.8000000000000005E-2</v>
      </c>
      <c r="S210" s="195">
        <v>0</v>
      </c>
      <c r="T210" s="196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197" t="s">
        <v>147</v>
      </c>
      <c r="AT210" s="197" t="s">
        <v>138</v>
      </c>
      <c r="AU210" s="197" t="s">
        <v>84</v>
      </c>
      <c r="AY210" s="18" t="s">
        <v>137</v>
      </c>
      <c r="BE210" s="198">
        <f>IF(N210="základní",J210,0)</f>
        <v>0</v>
      </c>
      <c r="BF210" s="198">
        <f>IF(N210="snížená",J210,0)</f>
        <v>0</v>
      </c>
      <c r="BG210" s="198">
        <f>IF(N210="zákl. přenesená",J210,0)</f>
        <v>0</v>
      </c>
      <c r="BH210" s="198">
        <f>IF(N210="sníž. přenesená",J210,0)</f>
        <v>0</v>
      </c>
      <c r="BI210" s="198">
        <f>IF(N210="nulová",J210,0)</f>
        <v>0</v>
      </c>
      <c r="BJ210" s="18" t="s">
        <v>84</v>
      </c>
      <c r="BK210" s="198">
        <f>ROUND(I210*H210,2)</f>
        <v>0</v>
      </c>
      <c r="BL210" s="18" t="s">
        <v>147</v>
      </c>
      <c r="BM210" s="197" t="s">
        <v>337</v>
      </c>
    </row>
    <row r="211" spans="1:65" s="2" customFormat="1" ht="21.75" customHeight="1">
      <c r="A211" s="35"/>
      <c r="B211" s="36"/>
      <c r="C211" s="199" t="s">
        <v>248</v>
      </c>
      <c r="D211" s="199" t="s">
        <v>143</v>
      </c>
      <c r="E211" s="200" t="s">
        <v>683</v>
      </c>
      <c r="F211" s="201" t="s">
        <v>684</v>
      </c>
      <c r="G211" s="202" t="s">
        <v>219</v>
      </c>
      <c r="H211" s="203">
        <v>195.5</v>
      </c>
      <c r="I211" s="204"/>
      <c r="J211" s="205">
        <f>ROUND(I211*H211,2)</f>
        <v>0</v>
      </c>
      <c r="K211" s="201" t="s">
        <v>161</v>
      </c>
      <c r="L211" s="206"/>
      <c r="M211" s="252" t="s">
        <v>19</v>
      </c>
      <c r="N211" s="253" t="s">
        <v>47</v>
      </c>
      <c r="O211" s="246"/>
      <c r="P211" s="247">
        <f>O211*H211</f>
        <v>0</v>
      </c>
      <c r="Q211" s="247">
        <v>1E-3</v>
      </c>
      <c r="R211" s="247">
        <f>Q211*H211</f>
        <v>0.19550000000000001</v>
      </c>
      <c r="S211" s="247">
        <v>0</v>
      </c>
      <c r="T211" s="248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197" t="s">
        <v>277</v>
      </c>
      <c r="AT211" s="197" t="s">
        <v>143</v>
      </c>
      <c r="AU211" s="197" t="s">
        <v>84</v>
      </c>
      <c r="AY211" s="18" t="s">
        <v>137</v>
      </c>
      <c r="BE211" s="198">
        <f>IF(N211="základní",J211,0)</f>
        <v>0</v>
      </c>
      <c r="BF211" s="198">
        <f>IF(N211="snížená",J211,0)</f>
        <v>0</v>
      </c>
      <c r="BG211" s="198">
        <f>IF(N211="zákl. přenesená",J211,0)</f>
        <v>0</v>
      </c>
      <c r="BH211" s="198">
        <f>IF(N211="sníž. přenesená",J211,0)</f>
        <v>0</v>
      </c>
      <c r="BI211" s="198">
        <f>IF(N211="nulová",J211,0)</f>
        <v>0</v>
      </c>
      <c r="BJ211" s="18" t="s">
        <v>84</v>
      </c>
      <c r="BK211" s="198">
        <f>ROUND(I211*H211,2)</f>
        <v>0</v>
      </c>
      <c r="BL211" s="18" t="s">
        <v>147</v>
      </c>
      <c r="BM211" s="197" t="s">
        <v>340</v>
      </c>
    </row>
    <row r="212" spans="1:65" s="2" customFormat="1" ht="6.9" customHeight="1">
      <c r="A212" s="35"/>
      <c r="B212" s="48"/>
      <c r="C212" s="49"/>
      <c r="D212" s="49"/>
      <c r="E212" s="49"/>
      <c r="F212" s="49"/>
      <c r="G212" s="49"/>
      <c r="H212" s="49"/>
      <c r="I212" s="137"/>
      <c r="J212" s="49"/>
      <c r="K212" s="49"/>
      <c r="L212" s="40"/>
      <c r="M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</row>
  </sheetData>
  <sheetProtection algorithmName="SHA-512" hashValue="BNF+j39++Tf0E1jrVrTDQScDb/30sG00ymYSalHZKNHXhBnOB0AdE4QO1xlX2Wg+Q7vYxRqBdLnfavgog14uFg==" saltValue="rkXSAvXrA2gSTzQdLt21dFOcRAtz+gnj/17Gm0QQmFutgOM8yJQ2Tzzeq+S04jSVNFDcNIVPhzYVmubOkjUzCA==" spinCount="100000" sheet="1" objects="1" scenarios="1" formatColumns="0" formatRows="0" autoFilter="0"/>
  <autoFilter ref="C85:K211" xr:uid="{00000000-0009-0000-0000-000006000000}"/>
  <mergeCells count="9">
    <mergeCell ref="E50:H50"/>
    <mergeCell ref="E76:H76"/>
    <mergeCell ref="E78:H78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223"/>
  <sheetViews>
    <sheetView showGridLines="0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" style="1" customWidth="1"/>
    <col min="8" max="8" width="11.42578125" style="1" customWidth="1"/>
    <col min="9" max="9" width="20.140625" style="102" customWidth="1"/>
    <col min="10" max="11" width="20.140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10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AT2" s="18" t="s">
        <v>104</v>
      </c>
    </row>
    <row r="3" spans="1:46" s="1" customFormat="1" ht="6.9" customHeight="1">
      <c r="B3" s="103"/>
      <c r="C3" s="104"/>
      <c r="D3" s="104"/>
      <c r="E3" s="104"/>
      <c r="F3" s="104"/>
      <c r="G3" s="104"/>
      <c r="H3" s="104"/>
      <c r="I3" s="105"/>
      <c r="J3" s="104"/>
      <c r="K3" s="104"/>
      <c r="L3" s="21"/>
      <c r="AT3" s="18" t="s">
        <v>86</v>
      </c>
    </row>
    <row r="4" spans="1:46" s="1" customFormat="1" ht="24.9" customHeight="1">
      <c r="B4" s="21"/>
      <c r="D4" s="106" t="s">
        <v>108</v>
      </c>
      <c r="I4" s="102"/>
      <c r="L4" s="21"/>
      <c r="M4" s="107" t="s">
        <v>10</v>
      </c>
      <c r="AT4" s="18" t="s">
        <v>4</v>
      </c>
    </row>
    <row r="5" spans="1:46" s="1" customFormat="1" ht="6.9" customHeight="1">
      <c r="B5" s="21"/>
      <c r="I5" s="102"/>
      <c r="L5" s="21"/>
    </row>
    <row r="6" spans="1:46" s="1" customFormat="1" ht="12" customHeight="1">
      <c r="B6" s="21"/>
      <c r="D6" s="108" t="s">
        <v>16</v>
      </c>
      <c r="I6" s="102"/>
      <c r="L6" s="21"/>
    </row>
    <row r="7" spans="1:46" s="1" customFormat="1" ht="16.5" customHeight="1">
      <c r="B7" s="21"/>
      <c r="E7" s="373" t="str">
        <f>'Rekapitulace stavby'!K6</f>
        <v>Praha bez bariér - nádraží Hostivař, prostupnost uzlu, Praha 10, č. akce 999412_9 - rozpočet</v>
      </c>
      <c r="F7" s="374"/>
      <c r="G7" s="374"/>
      <c r="H7" s="374"/>
      <c r="I7" s="102"/>
      <c r="L7" s="21"/>
    </row>
    <row r="8" spans="1:46" s="2" customFormat="1" ht="12" customHeight="1">
      <c r="A8" s="35"/>
      <c r="B8" s="40"/>
      <c r="C8" s="35"/>
      <c r="D8" s="108" t="s">
        <v>109</v>
      </c>
      <c r="E8" s="35"/>
      <c r="F8" s="35"/>
      <c r="G8" s="35"/>
      <c r="H8" s="35"/>
      <c r="I8" s="109"/>
      <c r="J8" s="35"/>
      <c r="K8" s="35"/>
      <c r="L8" s="11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75" t="s">
        <v>685</v>
      </c>
      <c r="F9" s="376"/>
      <c r="G9" s="376"/>
      <c r="H9" s="376"/>
      <c r="I9" s="109"/>
      <c r="J9" s="35"/>
      <c r="K9" s="35"/>
      <c r="L9" s="11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0.199999999999999">
      <c r="A10" s="35"/>
      <c r="B10" s="40"/>
      <c r="C10" s="35"/>
      <c r="D10" s="35"/>
      <c r="E10" s="35"/>
      <c r="F10" s="35"/>
      <c r="G10" s="35"/>
      <c r="H10" s="35"/>
      <c r="I10" s="109"/>
      <c r="J10" s="35"/>
      <c r="K10" s="35"/>
      <c r="L10" s="11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08" t="s">
        <v>18</v>
      </c>
      <c r="E11" s="35"/>
      <c r="F11" s="111" t="s">
        <v>19</v>
      </c>
      <c r="G11" s="35"/>
      <c r="H11" s="35"/>
      <c r="I11" s="112" t="s">
        <v>20</v>
      </c>
      <c r="J11" s="111" t="s">
        <v>19</v>
      </c>
      <c r="K11" s="35"/>
      <c r="L11" s="11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08" t="s">
        <v>21</v>
      </c>
      <c r="E12" s="35"/>
      <c r="F12" s="111" t="s">
        <v>39</v>
      </c>
      <c r="G12" s="35"/>
      <c r="H12" s="35"/>
      <c r="I12" s="112" t="s">
        <v>23</v>
      </c>
      <c r="J12" s="113" t="str">
        <f>'Rekapitulace stavby'!AN8</f>
        <v>23. 3. 2020</v>
      </c>
      <c r="K12" s="35"/>
      <c r="L12" s="11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109"/>
      <c r="J13" s="35"/>
      <c r="K13" s="35"/>
      <c r="L13" s="11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08" t="s">
        <v>25</v>
      </c>
      <c r="E14" s="35"/>
      <c r="F14" s="35"/>
      <c r="G14" s="35"/>
      <c r="H14" s="35"/>
      <c r="I14" s="112" t="s">
        <v>26</v>
      </c>
      <c r="J14" s="111" t="str">
        <f>IF('Rekapitulace stavby'!AN10="","",'Rekapitulace stavby'!AN10)</f>
        <v>03447286</v>
      </c>
      <c r="K14" s="35"/>
      <c r="L14" s="11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1" t="str">
        <f>IF('Rekapitulace stavby'!E11="","",'Rekapitulace stavby'!E11)</f>
        <v>TSK Praha a.s.</v>
      </c>
      <c r="F15" s="35"/>
      <c r="G15" s="35"/>
      <c r="H15" s="35"/>
      <c r="I15" s="112" t="s">
        <v>29</v>
      </c>
      <c r="J15" s="111" t="str">
        <f>IF('Rekapitulace stavby'!AN11="","",'Rekapitulace stavby'!AN11)</f>
        <v>CZ03447286</v>
      </c>
      <c r="K15" s="35"/>
      <c r="L15" s="11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109"/>
      <c r="J16" s="35"/>
      <c r="K16" s="35"/>
      <c r="L16" s="11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08" t="s">
        <v>31</v>
      </c>
      <c r="E17" s="35"/>
      <c r="F17" s="35"/>
      <c r="G17" s="35"/>
      <c r="H17" s="35"/>
      <c r="I17" s="112" t="s">
        <v>26</v>
      </c>
      <c r="J17" s="31" t="str">
        <f>'Rekapitulace stavby'!AN13</f>
        <v>Vyplň údaj</v>
      </c>
      <c r="K17" s="35"/>
      <c r="L17" s="11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77" t="str">
        <f>'Rekapitulace stavby'!E14</f>
        <v>Vyplň údaj</v>
      </c>
      <c r="F18" s="378"/>
      <c r="G18" s="378"/>
      <c r="H18" s="378"/>
      <c r="I18" s="112" t="s">
        <v>29</v>
      </c>
      <c r="J18" s="31" t="str">
        <f>'Rekapitulace stavby'!AN14</f>
        <v>Vyplň údaj</v>
      </c>
      <c r="K18" s="35"/>
      <c r="L18" s="11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109"/>
      <c r="J19" s="35"/>
      <c r="K19" s="35"/>
      <c r="L19" s="11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08" t="s">
        <v>33</v>
      </c>
      <c r="E20" s="35"/>
      <c r="F20" s="35"/>
      <c r="G20" s="35"/>
      <c r="H20" s="35"/>
      <c r="I20" s="112" t="s">
        <v>26</v>
      </c>
      <c r="J20" s="111" t="str">
        <f>IF('Rekapitulace stavby'!AN16="","",'Rekapitulace stavby'!AN16)</f>
        <v>25793349</v>
      </c>
      <c r="K20" s="35"/>
      <c r="L20" s="11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1" t="str">
        <f>IF('Rekapitulace stavby'!E17="","",'Rekapitulace stavby'!E17)</f>
        <v>SUDOP PRAHA a.s.</v>
      </c>
      <c r="F21" s="35"/>
      <c r="G21" s="35"/>
      <c r="H21" s="35"/>
      <c r="I21" s="112" t="s">
        <v>29</v>
      </c>
      <c r="J21" s="111" t="str">
        <f>IF('Rekapitulace stavby'!AN17="","",'Rekapitulace stavby'!AN17)</f>
        <v>CZ25793349</v>
      </c>
      <c r="K21" s="35"/>
      <c r="L21" s="11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109"/>
      <c r="J22" s="35"/>
      <c r="K22" s="35"/>
      <c r="L22" s="11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08" t="s">
        <v>38</v>
      </c>
      <c r="E23" s="35"/>
      <c r="F23" s="35"/>
      <c r="G23" s="35"/>
      <c r="H23" s="35"/>
      <c r="I23" s="112" t="s">
        <v>26</v>
      </c>
      <c r="J23" s="111" t="str">
        <f>IF('Rekapitulace stavby'!AN19="","",'Rekapitulace stavby'!AN19)</f>
        <v/>
      </c>
      <c r="K23" s="35"/>
      <c r="L23" s="11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1" t="str">
        <f>IF('Rekapitulace stavby'!E20="","",'Rekapitulace stavby'!E20)</f>
        <v xml:space="preserve"> </v>
      </c>
      <c r="F24" s="35"/>
      <c r="G24" s="35"/>
      <c r="H24" s="35"/>
      <c r="I24" s="112" t="s">
        <v>29</v>
      </c>
      <c r="J24" s="111" t="str">
        <f>IF('Rekapitulace stavby'!AN20="","",'Rekapitulace stavby'!AN20)</f>
        <v/>
      </c>
      <c r="K24" s="35"/>
      <c r="L24" s="11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109"/>
      <c r="J25" s="35"/>
      <c r="K25" s="35"/>
      <c r="L25" s="11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08" t="s">
        <v>40</v>
      </c>
      <c r="E26" s="35"/>
      <c r="F26" s="35"/>
      <c r="G26" s="35"/>
      <c r="H26" s="35"/>
      <c r="I26" s="109"/>
      <c r="J26" s="35"/>
      <c r="K26" s="35"/>
      <c r="L26" s="11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4"/>
      <c r="B27" s="115"/>
      <c r="C27" s="114"/>
      <c r="D27" s="114"/>
      <c r="E27" s="379" t="s">
        <v>19</v>
      </c>
      <c r="F27" s="379"/>
      <c r="G27" s="379"/>
      <c r="H27" s="379"/>
      <c r="I27" s="116"/>
      <c r="J27" s="114"/>
      <c r="K27" s="114"/>
      <c r="L27" s="117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109"/>
      <c r="J28" s="35"/>
      <c r="K28" s="35"/>
      <c r="L28" s="11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18"/>
      <c r="E29" s="118"/>
      <c r="F29" s="118"/>
      <c r="G29" s="118"/>
      <c r="H29" s="118"/>
      <c r="I29" s="119"/>
      <c r="J29" s="118"/>
      <c r="K29" s="118"/>
      <c r="L29" s="11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0" t="s">
        <v>42</v>
      </c>
      <c r="E30" s="35"/>
      <c r="F30" s="35"/>
      <c r="G30" s="35"/>
      <c r="H30" s="35"/>
      <c r="I30" s="109"/>
      <c r="J30" s="121">
        <f>ROUND(J89, 2)</f>
        <v>0</v>
      </c>
      <c r="K30" s="35"/>
      <c r="L30" s="11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18"/>
      <c r="E31" s="118"/>
      <c r="F31" s="118"/>
      <c r="G31" s="118"/>
      <c r="H31" s="118"/>
      <c r="I31" s="119"/>
      <c r="J31" s="118"/>
      <c r="K31" s="118"/>
      <c r="L31" s="11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2" t="s">
        <v>44</v>
      </c>
      <c r="G32" s="35"/>
      <c r="H32" s="35"/>
      <c r="I32" s="123" t="s">
        <v>43</v>
      </c>
      <c r="J32" s="122" t="s">
        <v>45</v>
      </c>
      <c r="K32" s="35"/>
      <c r="L32" s="11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4" t="s">
        <v>46</v>
      </c>
      <c r="E33" s="108" t="s">
        <v>47</v>
      </c>
      <c r="F33" s="125">
        <f>ROUND((SUM(BE89:BE222)),  2)</f>
        <v>0</v>
      </c>
      <c r="G33" s="35"/>
      <c r="H33" s="35"/>
      <c r="I33" s="126">
        <v>0.21</v>
      </c>
      <c r="J33" s="125">
        <f>ROUND(((SUM(BE89:BE222))*I33),  2)</f>
        <v>0</v>
      </c>
      <c r="K33" s="35"/>
      <c r="L33" s="11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08" t="s">
        <v>48</v>
      </c>
      <c r="F34" s="125">
        <f>ROUND((SUM(BF89:BF222)),  2)</f>
        <v>0</v>
      </c>
      <c r="G34" s="35"/>
      <c r="H34" s="35"/>
      <c r="I34" s="126">
        <v>0.15</v>
      </c>
      <c r="J34" s="125">
        <f>ROUND(((SUM(BF89:BF222))*I34),  2)</f>
        <v>0</v>
      </c>
      <c r="K34" s="35"/>
      <c r="L34" s="11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08" t="s">
        <v>49</v>
      </c>
      <c r="F35" s="125">
        <f>ROUND((SUM(BG89:BG222)),  2)</f>
        <v>0</v>
      </c>
      <c r="G35" s="35"/>
      <c r="H35" s="35"/>
      <c r="I35" s="126">
        <v>0.21</v>
      </c>
      <c r="J35" s="125">
        <f>0</f>
        <v>0</v>
      </c>
      <c r="K35" s="35"/>
      <c r="L35" s="11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08" t="s">
        <v>50</v>
      </c>
      <c r="F36" s="125">
        <f>ROUND((SUM(BH89:BH222)),  2)</f>
        <v>0</v>
      </c>
      <c r="G36" s="35"/>
      <c r="H36" s="35"/>
      <c r="I36" s="126">
        <v>0.15</v>
      </c>
      <c r="J36" s="125">
        <f>0</f>
        <v>0</v>
      </c>
      <c r="K36" s="35"/>
      <c r="L36" s="11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08" t="s">
        <v>51</v>
      </c>
      <c r="F37" s="125">
        <f>ROUND((SUM(BI89:BI222)),  2)</f>
        <v>0</v>
      </c>
      <c r="G37" s="35"/>
      <c r="H37" s="35"/>
      <c r="I37" s="126">
        <v>0</v>
      </c>
      <c r="J37" s="125">
        <f>0</f>
        <v>0</v>
      </c>
      <c r="K37" s="35"/>
      <c r="L37" s="11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109"/>
      <c r="J38" s="35"/>
      <c r="K38" s="35"/>
      <c r="L38" s="11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7"/>
      <c r="D39" s="128" t="s">
        <v>52</v>
      </c>
      <c r="E39" s="129"/>
      <c r="F39" s="129"/>
      <c r="G39" s="130" t="s">
        <v>53</v>
      </c>
      <c r="H39" s="131" t="s">
        <v>54</v>
      </c>
      <c r="I39" s="132"/>
      <c r="J39" s="133">
        <f>SUM(J30:J37)</f>
        <v>0</v>
      </c>
      <c r="K39" s="134"/>
      <c r="L39" s="11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135"/>
      <c r="C40" s="136"/>
      <c r="D40" s="136"/>
      <c r="E40" s="136"/>
      <c r="F40" s="136"/>
      <c r="G40" s="136"/>
      <c r="H40" s="136"/>
      <c r="I40" s="137"/>
      <c r="J40" s="136"/>
      <c r="K40" s="136"/>
      <c r="L40" s="11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" customHeight="1">
      <c r="A44" s="35"/>
      <c r="B44" s="138"/>
      <c r="C44" s="139"/>
      <c r="D44" s="139"/>
      <c r="E44" s="139"/>
      <c r="F44" s="139"/>
      <c r="G44" s="139"/>
      <c r="H44" s="139"/>
      <c r="I44" s="140"/>
      <c r="J44" s="139"/>
      <c r="K44" s="139"/>
      <c r="L44" s="110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" customHeight="1">
      <c r="A45" s="35"/>
      <c r="B45" s="36"/>
      <c r="C45" s="24" t="s">
        <v>111</v>
      </c>
      <c r="D45" s="37"/>
      <c r="E45" s="37"/>
      <c r="F45" s="37"/>
      <c r="G45" s="37"/>
      <c r="H45" s="37"/>
      <c r="I45" s="109"/>
      <c r="J45" s="37"/>
      <c r="K45" s="37"/>
      <c r="L45" s="110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" customHeight="1">
      <c r="A46" s="35"/>
      <c r="B46" s="36"/>
      <c r="C46" s="37"/>
      <c r="D46" s="37"/>
      <c r="E46" s="37"/>
      <c r="F46" s="37"/>
      <c r="G46" s="37"/>
      <c r="H46" s="37"/>
      <c r="I46" s="109"/>
      <c r="J46" s="37"/>
      <c r="K46" s="37"/>
      <c r="L46" s="110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30" t="s">
        <v>16</v>
      </c>
      <c r="D47" s="37"/>
      <c r="E47" s="37"/>
      <c r="F47" s="37"/>
      <c r="G47" s="37"/>
      <c r="H47" s="37"/>
      <c r="I47" s="109"/>
      <c r="J47" s="37"/>
      <c r="K47" s="37"/>
      <c r="L47" s="110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80" t="str">
        <f>E7</f>
        <v>Praha bez bariér - nádraží Hostivař, prostupnost uzlu, Praha 10, č. akce 999412_9 - rozpočet</v>
      </c>
      <c r="F48" s="381"/>
      <c r="G48" s="381"/>
      <c r="H48" s="381"/>
      <c r="I48" s="109"/>
      <c r="J48" s="37"/>
      <c r="K48" s="37"/>
      <c r="L48" s="110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30" t="s">
        <v>109</v>
      </c>
      <c r="D49" s="37"/>
      <c r="E49" s="37"/>
      <c r="F49" s="37"/>
      <c r="G49" s="37"/>
      <c r="H49" s="37"/>
      <c r="I49" s="109"/>
      <c r="J49" s="37"/>
      <c r="K49" s="37"/>
      <c r="L49" s="110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333" t="str">
        <f>E9</f>
        <v>SO 401 - Veřejné osvětlení</v>
      </c>
      <c r="F50" s="382"/>
      <c r="G50" s="382"/>
      <c r="H50" s="382"/>
      <c r="I50" s="109"/>
      <c r="J50" s="37"/>
      <c r="K50" s="37"/>
      <c r="L50" s="110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" customHeight="1">
      <c r="A51" s="35"/>
      <c r="B51" s="36"/>
      <c r="C51" s="37"/>
      <c r="D51" s="37"/>
      <c r="E51" s="37"/>
      <c r="F51" s="37"/>
      <c r="G51" s="37"/>
      <c r="H51" s="37"/>
      <c r="I51" s="109"/>
      <c r="J51" s="37"/>
      <c r="K51" s="37"/>
      <c r="L51" s="110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30" t="s">
        <v>21</v>
      </c>
      <c r="D52" s="37"/>
      <c r="E52" s="37"/>
      <c r="F52" s="28" t="str">
        <f>F12</f>
        <v xml:space="preserve"> </v>
      </c>
      <c r="G52" s="37"/>
      <c r="H52" s="37"/>
      <c r="I52" s="112" t="s">
        <v>23</v>
      </c>
      <c r="J52" s="60" t="str">
        <f>IF(J12="","",J12)</f>
        <v>23. 3. 2020</v>
      </c>
      <c r="K52" s="37"/>
      <c r="L52" s="110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" customHeight="1">
      <c r="A53" s="35"/>
      <c r="B53" s="36"/>
      <c r="C53" s="37"/>
      <c r="D53" s="37"/>
      <c r="E53" s="37"/>
      <c r="F53" s="37"/>
      <c r="G53" s="37"/>
      <c r="H53" s="37"/>
      <c r="I53" s="109"/>
      <c r="J53" s="37"/>
      <c r="K53" s="37"/>
      <c r="L53" s="110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5.65" customHeight="1">
      <c r="A54" s="35"/>
      <c r="B54" s="36"/>
      <c r="C54" s="30" t="s">
        <v>25</v>
      </c>
      <c r="D54" s="37"/>
      <c r="E54" s="37"/>
      <c r="F54" s="28" t="str">
        <f>E15</f>
        <v>TSK Praha a.s.</v>
      </c>
      <c r="G54" s="37"/>
      <c r="H54" s="37"/>
      <c r="I54" s="112" t="s">
        <v>33</v>
      </c>
      <c r="J54" s="33" t="str">
        <f>E21</f>
        <v>SUDOP PRAHA a.s.</v>
      </c>
      <c r="K54" s="37"/>
      <c r="L54" s="110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15.15" customHeight="1">
      <c r="A55" s="35"/>
      <c r="B55" s="36"/>
      <c r="C55" s="30" t="s">
        <v>31</v>
      </c>
      <c r="D55" s="37"/>
      <c r="E55" s="37"/>
      <c r="F55" s="28" t="str">
        <f>IF(E18="","",E18)</f>
        <v>Vyplň údaj</v>
      </c>
      <c r="G55" s="37"/>
      <c r="H55" s="37"/>
      <c r="I55" s="112" t="s">
        <v>38</v>
      </c>
      <c r="J55" s="33" t="str">
        <f>E24</f>
        <v xml:space="preserve"> </v>
      </c>
      <c r="K55" s="37"/>
      <c r="L55" s="110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109"/>
      <c r="J56" s="37"/>
      <c r="K56" s="37"/>
      <c r="L56" s="110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41" t="s">
        <v>112</v>
      </c>
      <c r="D57" s="142"/>
      <c r="E57" s="142"/>
      <c r="F57" s="142"/>
      <c r="G57" s="142"/>
      <c r="H57" s="142"/>
      <c r="I57" s="143"/>
      <c r="J57" s="144" t="s">
        <v>113</v>
      </c>
      <c r="K57" s="142"/>
      <c r="L57" s="110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109"/>
      <c r="J58" s="37"/>
      <c r="K58" s="37"/>
      <c r="L58" s="110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8" customHeight="1">
      <c r="A59" s="35"/>
      <c r="B59" s="36"/>
      <c r="C59" s="145" t="s">
        <v>74</v>
      </c>
      <c r="D59" s="37"/>
      <c r="E59" s="37"/>
      <c r="F59" s="37"/>
      <c r="G59" s="37"/>
      <c r="H59" s="37"/>
      <c r="I59" s="109"/>
      <c r="J59" s="78">
        <f>J89</f>
        <v>0</v>
      </c>
      <c r="K59" s="37"/>
      <c r="L59" s="110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8" t="s">
        <v>114</v>
      </c>
    </row>
    <row r="60" spans="1:47" s="9" customFormat="1" ht="24.9" customHeight="1">
      <c r="B60" s="146"/>
      <c r="C60" s="147"/>
      <c r="D60" s="148" t="s">
        <v>209</v>
      </c>
      <c r="E60" s="149"/>
      <c r="F60" s="149"/>
      <c r="G60" s="149"/>
      <c r="H60" s="149"/>
      <c r="I60" s="150"/>
      <c r="J60" s="151">
        <f>J90</f>
        <v>0</v>
      </c>
      <c r="K60" s="147"/>
      <c r="L60" s="152"/>
    </row>
    <row r="61" spans="1:47" s="9" customFormat="1" ht="24.9" customHeight="1">
      <c r="B61" s="146"/>
      <c r="C61" s="147"/>
      <c r="D61" s="148" t="s">
        <v>210</v>
      </c>
      <c r="E61" s="149"/>
      <c r="F61" s="149"/>
      <c r="G61" s="149"/>
      <c r="H61" s="149"/>
      <c r="I61" s="150"/>
      <c r="J61" s="151">
        <f>J97</f>
        <v>0</v>
      </c>
      <c r="K61" s="147"/>
      <c r="L61" s="152"/>
    </row>
    <row r="62" spans="1:47" s="9" customFormat="1" ht="24.9" customHeight="1">
      <c r="B62" s="146"/>
      <c r="C62" s="147"/>
      <c r="D62" s="148" t="s">
        <v>211</v>
      </c>
      <c r="E62" s="149"/>
      <c r="F62" s="149"/>
      <c r="G62" s="149"/>
      <c r="H62" s="149"/>
      <c r="I62" s="150"/>
      <c r="J62" s="151">
        <f>J102</f>
        <v>0</v>
      </c>
      <c r="K62" s="147"/>
      <c r="L62" s="152"/>
    </row>
    <row r="63" spans="1:47" s="9" customFormat="1" ht="24.9" customHeight="1">
      <c r="B63" s="146"/>
      <c r="C63" s="147"/>
      <c r="D63" s="148" t="s">
        <v>213</v>
      </c>
      <c r="E63" s="149"/>
      <c r="F63" s="149"/>
      <c r="G63" s="149"/>
      <c r="H63" s="149"/>
      <c r="I63" s="150"/>
      <c r="J63" s="151">
        <f>J109</f>
        <v>0</v>
      </c>
      <c r="K63" s="147"/>
      <c r="L63" s="152"/>
    </row>
    <row r="64" spans="1:47" s="9" customFormat="1" ht="24.9" customHeight="1">
      <c r="B64" s="146"/>
      <c r="C64" s="147"/>
      <c r="D64" s="148" t="s">
        <v>686</v>
      </c>
      <c r="E64" s="149"/>
      <c r="F64" s="149"/>
      <c r="G64" s="149"/>
      <c r="H64" s="149"/>
      <c r="I64" s="150"/>
      <c r="J64" s="151">
        <f>J113</f>
        <v>0</v>
      </c>
      <c r="K64" s="147"/>
      <c r="L64" s="152"/>
    </row>
    <row r="65" spans="1:31" s="9" customFormat="1" ht="24.9" customHeight="1">
      <c r="B65" s="146"/>
      <c r="C65" s="147"/>
      <c r="D65" s="148" t="s">
        <v>214</v>
      </c>
      <c r="E65" s="149"/>
      <c r="F65" s="149"/>
      <c r="G65" s="149"/>
      <c r="H65" s="149"/>
      <c r="I65" s="150"/>
      <c r="J65" s="151">
        <f>J125</f>
        <v>0</v>
      </c>
      <c r="K65" s="147"/>
      <c r="L65" s="152"/>
    </row>
    <row r="66" spans="1:31" s="9" customFormat="1" ht="24.9" customHeight="1">
      <c r="B66" s="146"/>
      <c r="C66" s="147"/>
      <c r="D66" s="148" t="s">
        <v>687</v>
      </c>
      <c r="E66" s="149"/>
      <c r="F66" s="149"/>
      <c r="G66" s="149"/>
      <c r="H66" s="149"/>
      <c r="I66" s="150"/>
      <c r="J66" s="151">
        <f>J128</f>
        <v>0</v>
      </c>
      <c r="K66" s="147"/>
      <c r="L66" s="152"/>
    </row>
    <row r="67" spans="1:31" s="9" customFormat="1" ht="24.9" customHeight="1">
      <c r="B67" s="146"/>
      <c r="C67" s="147"/>
      <c r="D67" s="148" t="s">
        <v>688</v>
      </c>
      <c r="E67" s="149"/>
      <c r="F67" s="149"/>
      <c r="G67" s="149"/>
      <c r="H67" s="149"/>
      <c r="I67" s="150"/>
      <c r="J67" s="151">
        <f>J152</f>
        <v>0</v>
      </c>
      <c r="K67" s="147"/>
      <c r="L67" s="152"/>
    </row>
    <row r="68" spans="1:31" s="9" customFormat="1" ht="24.9" customHeight="1">
      <c r="B68" s="146"/>
      <c r="C68" s="147"/>
      <c r="D68" s="148" t="s">
        <v>689</v>
      </c>
      <c r="E68" s="149"/>
      <c r="F68" s="149"/>
      <c r="G68" s="149"/>
      <c r="H68" s="149"/>
      <c r="I68" s="150"/>
      <c r="J68" s="151">
        <f>J188</f>
        <v>0</v>
      </c>
      <c r="K68" s="147"/>
      <c r="L68" s="152"/>
    </row>
    <row r="69" spans="1:31" s="9" customFormat="1" ht="24.9" customHeight="1">
      <c r="B69" s="146"/>
      <c r="C69" s="147"/>
      <c r="D69" s="148" t="s">
        <v>115</v>
      </c>
      <c r="E69" s="149"/>
      <c r="F69" s="149"/>
      <c r="G69" s="149"/>
      <c r="H69" s="149"/>
      <c r="I69" s="150"/>
      <c r="J69" s="151">
        <f>J212</f>
        <v>0</v>
      </c>
      <c r="K69" s="147"/>
      <c r="L69" s="152"/>
    </row>
    <row r="70" spans="1:31" s="2" customFormat="1" ht="21.75" customHeight="1">
      <c r="A70" s="35"/>
      <c r="B70" s="36"/>
      <c r="C70" s="37"/>
      <c r="D70" s="37"/>
      <c r="E70" s="37"/>
      <c r="F70" s="37"/>
      <c r="G70" s="37"/>
      <c r="H70" s="37"/>
      <c r="I70" s="109"/>
      <c r="J70" s="37"/>
      <c r="K70" s="37"/>
      <c r="L70" s="110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spans="1:31" s="2" customFormat="1" ht="6.9" customHeight="1">
      <c r="A71" s="35"/>
      <c r="B71" s="48"/>
      <c r="C71" s="49"/>
      <c r="D71" s="49"/>
      <c r="E71" s="49"/>
      <c r="F71" s="49"/>
      <c r="G71" s="49"/>
      <c r="H71" s="49"/>
      <c r="I71" s="137"/>
      <c r="J71" s="49"/>
      <c r="K71" s="49"/>
      <c r="L71" s="110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5" spans="1:31" s="2" customFormat="1" ht="6.9" customHeight="1">
      <c r="A75" s="35"/>
      <c r="B75" s="50"/>
      <c r="C75" s="51"/>
      <c r="D75" s="51"/>
      <c r="E75" s="51"/>
      <c r="F75" s="51"/>
      <c r="G75" s="51"/>
      <c r="H75" s="51"/>
      <c r="I75" s="140"/>
      <c r="J75" s="51"/>
      <c r="K75" s="51"/>
      <c r="L75" s="110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24.9" customHeight="1">
      <c r="A76" s="35"/>
      <c r="B76" s="36"/>
      <c r="C76" s="24" t="s">
        <v>122</v>
      </c>
      <c r="D76" s="37"/>
      <c r="E76" s="37"/>
      <c r="F76" s="37"/>
      <c r="G76" s="37"/>
      <c r="H76" s="37"/>
      <c r="I76" s="109"/>
      <c r="J76" s="37"/>
      <c r="K76" s="37"/>
      <c r="L76" s="11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6.9" customHeight="1">
      <c r="A77" s="35"/>
      <c r="B77" s="36"/>
      <c r="C77" s="37"/>
      <c r="D77" s="37"/>
      <c r="E77" s="37"/>
      <c r="F77" s="37"/>
      <c r="G77" s="37"/>
      <c r="H77" s="37"/>
      <c r="I77" s="109"/>
      <c r="J77" s="37"/>
      <c r="K77" s="37"/>
      <c r="L77" s="11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12" customHeight="1">
      <c r="A78" s="35"/>
      <c r="B78" s="36"/>
      <c r="C78" s="30" t="s">
        <v>16</v>
      </c>
      <c r="D78" s="37"/>
      <c r="E78" s="37"/>
      <c r="F78" s="37"/>
      <c r="G78" s="37"/>
      <c r="H78" s="37"/>
      <c r="I78" s="109"/>
      <c r="J78" s="37"/>
      <c r="K78" s="37"/>
      <c r="L78" s="110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16.5" customHeight="1">
      <c r="A79" s="35"/>
      <c r="B79" s="36"/>
      <c r="C79" s="37"/>
      <c r="D79" s="37"/>
      <c r="E79" s="380" t="str">
        <f>E7</f>
        <v>Praha bez bariér - nádraží Hostivař, prostupnost uzlu, Praha 10, č. akce 999412_9 - rozpočet</v>
      </c>
      <c r="F79" s="381"/>
      <c r="G79" s="381"/>
      <c r="H79" s="381"/>
      <c r="I79" s="109"/>
      <c r="J79" s="37"/>
      <c r="K79" s="37"/>
      <c r="L79" s="110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12" customHeight="1">
      <c r="A80" s="35"/>
      <c r="B80" s="36"/>
      <c r="C80" s="30" t="s">
        <v>109</v>
      </c>
      <c r="D80" s="37"/>
      <c r="E80" s="37"/>
      <c r="F80" s="37"/>
      <c r="G80" s="37"/>
      <c r="H80" s="37"/>
      <c r="I80" s="109"/>
      <c r="J80" s="37"/>
      <c r="K80" s="37"/>
      <c r="L80" s="110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16.5" customHeight="1">
      <c r="A81" s="35"/>
      <c r="B81" s="36"/>
      <c r="C81" s="37"/>
      <c r="D81" s="37"/>
      <c r="E81" s="333" t="str">
        <f>E9</f>
        <v>SO 401 - Veřejné osvětlení</v>
      </c>
      <c r="F81" s="382"/>
      <c r="G81" s="382"/>
      <c r="H81" s="382"/>
      <c r="I81" s="109"/>
      <c r="J81" s="37"/>
      <c r="K81" s="37"/>
      <c r="L81" s="11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6.9" customHeight="1">
      <c r="A82" s="35"/>
      <c r="B82" s="36"/>
      <c r="C82" s="37"/>
      <c r="D82" s="37"/>
      <c r="E82" s="37"/>
      <c r="F82" s="37"/>
      <c r="G82" s="37"/>
      <c r="H82" s="37"/>
      <c r="I82" s="109"/>
      <c r="J82" s="37"/>
      <c r="K82" s="37"/>
      <c r="L82" s="11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2" customFormat="1" ht="12" customHeight="1">
      <c r="A83" s="35"/>
      <c r="B83" s="36"/>
      <c r="C83" s="30" t="s">
        <v>21</v>
      </c>
      <c r="D83" s="37"/>
      <c r="E83" s="37"/>
      <c r="F83" s="28" t="str">
        <f>F12</f>
        <v xml:space="preserve"> </v>
      </c>
      <c r="G83" s="37"/>
      <c r="H83" s="37"/>
      <c r="I83" s="112" t="s">
        <v>23</v>
      </c>
      <c r="J83" s="60" t="str">
        <f>IF(J12="","",J12)</f>
        <v>23. 3. 2020</v>
      </c>
      <c r="K83" s="37"/>
      <c r="L83" s="11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65" s="2" customFormat="1" ht="6.9" customHeight="1">
      <c r="A84" s="35"/>
      <c r="B84" s="36"/>
      <c r="C84" s="37"/>
      <c r="D84" s="37"/>
      <c r="E84" s="37"/>
      <c r="F84" s="37"/>
      <c r="G84" s="37"/>
      <c r="H84" s="37"/>
      <c r="I84" s="109"/>
      <c r="J84" s="37"/>
      <c r="K84" s="37"/>
      <c r="L84" s="11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65" s="2" customFormat="1" ht="25.65" customHeight="1">
      <c r="A85" s="35"/>
      <c r="B85" s="36"/>
      <c r="C85" s="30" t="s">
        <v>25</v>
      </c>
      <c r="D85" s="37"/>
      <c r="E85" s="37"/>
      <c r="F85" s="28" t="str">
        <f>E15</f>
        <v>TSK Praha a.s.</v>
      </c>
      <c r="G85" s="37"/>
      <c r="H85" s="37"/>
      <c r="I85" s="112" t="s">
        <v>33</v>
      </c>
      <c r="J85" s="33" t="str">
        <f>E21</f>
        <v>SUDOP PRAHA a.s.</v>
      </c>
      <c r="K85" s="37"/>
      <c r="L85" s="11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65" s="2" customFormat="1" ht="15.15" customHeight="1">
      <c r="A86" s="35"/>
      <c r="B86" s="36"/>
      <c r="C86" s="30" t="s">
        <v>31</v>
      </c>
      <c r="D86" s="37"/>
      <c r="E86" s="37"/>
      <c r="F86" s="28" t="str">
        <f>IF(E18="","",E18)</f>
        <v>Vyplň údaj</v>
      </c>
      <c r="G86" s="37"/>
      <c r="H86" s="37"/>
      <c r="I86" s="112" t="s">
        <v>38</v>
      </c>
      <c r="J86" s="33" t="str">
        <f>E24</f>
        <v xml:space="preserve"> </v>
      </c>
      <c r="K86" s="37"/>
      <c r="L86" s="11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65" s="2" customFormat="1" ht="10.35" customHeight="1">
      <c r="A87" s="35"/>
      <c r="B87" s="36"/>
      <c r="C87" s="37"/>
      <c r="D87" s="37"/>
      <c r="E87" s="37"/>
      <c r="F87" s="37"/>
      <c r="G87" s="37"/>
      <c r="H87" s="37"/>
      <c r="I87" s="109"/>
      <c r="J87" s="37"/>
      <c r="K87" s="37"/>
      <c r="L87" s="11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65" s="11" customFormat="1" ht="29.25" customHeight="1">
      <c r="A88" s="160"/>
      <c r="B88" s="161"/>
      <c r="C88" s="162" t="s">
        <v>123</v>
      </c>
      <c r="D88" s="163" t="s">
        <v>61</v>
      </c>
      <c r="E88" s="163" t="s">
        <v>57</v>
      </c>
      <c r="F88" s="163" t="s">
        <v>58</v>
      </c>
      <c r="G88" s="163" t="s">
        <v>124</v>
      </c>
      <c r="H88" s="163" t="s">
        <v>125</v>
      </c>
      <c r="I88" s="164" t="s">
        <v>126</v>
      </c>
      <c r="J88" s="163" t="s">
        <v>113</v>
      </c>
      <c r="K88" s="165" t="s">
        <v>127</v>
      </c>
      <c r="L88" s="166"/>
      <c r="M88" s="69" t="s">
        <v>19</v>
      </c>
      <c r="N88" s="70" t="s">
        <v>46</v>
      </c>
      <c r="O88" s="70" t="s">
        <v>128</v>
      </c>
      <c r="P88" s="70" t="s">
        <v>129</v>
      </c>
      <c r="Q88" s="70" t="s">
        <v>130</v>
      </c>
      <c r="R88" s="70" t="s">
        <v>131</v>
      </c>
      <c r="S88" s="70" t="s">
        <v>132</v>
      </c>
      <c r="T88" s="71" t="s">
        <v>133</v>
      </c>
      <c r="U88" s="160"/>
      <c r="V88" s="160"/>
      <c r="W88" s="160"/>
      <c r="X88" s="160"/>
      <c r="Y88" s="160"/>
      <c r="Z88" s="160"/>
      <c r="AA88" s="160"/>
      <c r="AB88" s="160"/>
      <c r="AC88" s="160"/>
      <c r="AD88" s="160"/>
      <c r="AE88" s="160"/>
    </row>
    <row r="89" spans="1:65" s="2" customFormat="1" ht="22.8" customHeight="1">
      <c r="A89" s="35"/>
      <c r="B89" s="36"/>
      <c r="C89" s="76" t="s">
        <v>134</v>
      </c>
      <c r="D89" s="37"/>
      <c r="E89" s="37"/>
      <c r="F89" s="37"/>
      <c r="G89" s="37"/>
      <c r="H89" s="37"/>
      <c r="I89" s="109"/>
      <c r="J89" s="167">
        <f>BK89</f>
        <v>0</v>
      </c>
      <c r="K89" s="37"/>
      <c r="L89" s="40"/>
      <c r="M89" s="72"/>
      <c r="N89" s="168"/>
      <c r="O89" s="73"/>
      <c r="P89" s="169">
        <f>P90+P97+P102+P109+P113+P125+P128+P152+P188+P212</f>
        <v>0</v>
      </c>
      <c r="Q89" s="73"/>
      <c r="R89" s="169">
        <f>R90+R97+R102+R109+R113+R125+R128+R152+R188+R212</f>
        <v>681.01514999999995</v>
      </c>
      <c r="S89" s="73"/>
      <c r="T89" s="170">
        <f>T90+T97+T102+T109+T113+T125+T128+T152+T188+T212</f>
        <v>320.9325</v>
      </c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T89" s="18" t="s">
        <v>75</v>
      </c>
      <c r="AU89" s="18" t="s">
        <v>114</v>
      </c>
      <c r="BK89" s="171">
        <f>BK90+BK97+BK102+BK109+BK113+BK125+BK128+BK152+BK188+BK212</f>
        <v>0</v>
      </c>
    </row>
    <row r="90" spans="1:65" s="12" customFormat="1" ht="25.95" customHeight="1">
      <c r="B90" s="172"/>
      <c r="C90" s="173"/>
      <c r="D90" s="174" t="s">
        <v>75</v>
      </c>
      <c r="E90" s="175" t="s">
        <v>215</v>
      </c>
      <c r="F90" s="175" t="s">
        <v>216</v>
      </c>
      <c r="G90" s="173"/>
      <c r="H90" s="173"/>
      <c r="I90" s="176"/>
      <c r="J90" s="177">
        <f>BK90</f>
        <v>0</v>
      </c>
      <c r="K90" s="173"/>
      <c r="L90" s="178"/>
      <c r="M90" s="179"/>
      <c r="N90" s="180"/>
      <c r="O90" s="180"/>
      <c r="P90" s="181">
        <f>SUM(P91:P96)</f>
        <v>0</v>
      </c>
      <c r="Q90" s="180"/>
      <c r="R90" s="181">
        <f>SUM(R91:R96)</f>
        <v>0</v>
      </c>
      <c r="S90" s="180"/>
      <c r="T90" s="182">
        <f>SUM(T91:T96)</f>
        <v>320.85000000000002</v>
      </c>
      <c r="AR90" s="183" t="s">
        <v>84</v>
      </c>
      <c r="AT90" s="184" t="s">
        <v>75</v>
      </c>
      <c r="AU90" s="184" t="s">
        <v>76</v>
      </c>
      <c r="AY90" s="183" t="s">
        <v>137</v>
      </c>
      <c r="BK90" s="185">
        <f>SUM(BK91:BK96)</f>
        <v>0</v>
      </c>
    </row>
    <row r="91" spans="1:65" s="2" customFormat="1" ht="33" customHeight="1">
      <c r="A91" s="35"/>
      <c r="B91" s="36"/>
      <c r="C91" s="186" t="s">
        <v>84</v>
      </c>
      <c r="D91" s="186" t="s">
        <v>138</v>
      </c>
      <c r="E91" s="187" t="s">
        <v>690</v>
      </c>
      <c r="F91" s="188" t="s">
        <v>691</v>
      </c>
      <c r="G91" s="189" t="s">
        <v>219</v>
      </c>
      <c r="H91" s="190">
        <v>450</v>
      </c>
      <c r="I91" s="191"/>
      <c r="J91" s="192">
        <f>ROUND(I91*H91,2)</f>
        <v>0</v>
      </c>
      <c r="K91" s="188" t="s">
        <v>161</v>
      </c>
      <c r="L91" s="40"/>
      <c r="M91" s="193" t="s">
        <v>19</v>
      </c>
      <c r="N91" s="194" t="s">
        <v>47</v>
      </c>
      <c r="O91" s="65"/>
      <c r="P91" s="195">
        <f>O91*H91</f>
        <v>0</v>
      </c>
      <c r="Q91" s="195">
        <v>0</v>
      </c>
      <c r="R91" s="195">
        <f>Q91*H91</f>
        <v>0</v>
      </c>
      <c r="S91" s="195">
        <v>0.28999999999999998</v>
      </c>
      <c r="T91" s="196">
        <f>S91*H91</f>
        <v>130.5</v>
      </c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R91" s="197" t="s">
        <v>142</v>
      </c>
      <c r="AT91" s="197" t="s">
        <v>138</v>
      </c>
      <c r="AU91" s="197" t="s">
        <v>84</v>
      </c>
      <c r="AY91" s="18" t="s">
        <v>137</v>
      </c>
      <c r="BE91" s="198">
        <f>IF(N91="základní",J91,0)</f>
        <v>0</v>
      </c>
      <c r="BF91" s="198">
        <f>IF(N91="snížená",J91,0)</f>
        <v>0</v>
      </c>
      <c r="BG91" s="198">
        <f>IF(N91="zákl. přenesená",J91,0)</f>
        <v>0</v>
      </c>
      <c r="BH91" s="198">
        <f>IF(N91="sníž. přenesená",J91,0)</f>
        <v>0</v>
      </c>
      <c r="BI91" s="198">
        <f>IF(N91="nulová",J91,0)</f>
        <v>0</v>
      </c>
      <c r="BJ91" s="18" t="s">
        <v>84</v>
      </c>
      <c r="BK91" s="198">
        <f>ROUND(I91*H91,2)</f>
        <v>0</v>
      </c>
      <c r="BL91" s="18" t="s">
        <v>142</v>
      </c>
      <c r="BM91" s="197" t="s">
        <v>86</v>
      </c>
    </row>
    <row r="92" spans="1:65" s="2" customFormat="1" ht="21.75" customHeight="1">
      <c r="A92" s="35"/>
      <c r="B92" s="36"/>
      <c r="C92" s="186" t="s">
        <v>86</v>
      </c>
      <c r="D92" s="186" t="s">
        <v>138</v>
      </c>
      <c r="E92" s="187" t="s">
        <v>692</v>
      </c>
      <c r="F92" s="188" t="s">
        <v>693</v>
      </c>
      <c r="G92" s="189" t="s">
        <v>219</v>
      </c>
      <c r="H92" s="190">
        <v>450</v>
      </c>
      <c r="I92" s="191"/>
      <c r="J92" s="192">
        <f>ROUND(I92*H92,2)</f>
        <v>0</v>
      </c>
      <c r="K92" s="188" t="s">
        <v>161</v>
      </c>
      <c r="L92" s="40"/>
      <c r="M92" s="193" t="s">
        <v>19</v>
      </c>
      <c r="N92" s="194" t="s">
        <v>47</v>
      </c>
      <c r="O92" s="65"/>
      <c r="P92" s="195">
        <f>O92*H92</f>
        <v>0</v>
      </c>
      <c r="Q92" s="195">
        <v>0</v>
      </c>
      <c r="R92" s="195">
        <f>Q92*H92</f>
        <v>0</v>
      </c>
      <c r="S92" s="195">
        <v>0.32500000000000001</v>
      </c>
      <c r="T92" s="196">
        <f>S92*H92</f>
        <v>146.25</v>
      </c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R92" s="197" t="s">
        <v>142</v>
      </c>
      <c r="AT92" s="197" t="s">
        <v>138</v>
      </c>
      <c r="AU92" s="197" t="s">
        <v>84</v>
      </c>
      <c r="AY92" s="18" t="s">
        <v>137</v>
      </c>
      <c r="BE92" s="198">
        <f>IF(N92="základní",J92,0)</f>
        <v>0</v>
      </c>
      <c r="BF92" s="198">
        <f>IF(N92="snížená",J92,0)</f>
        <v>0</v>
      </c>
      <c r="BG92" s="198">
        <f>IF(N92="zákl. přenesená",J92,0)</f>
        <v>0</v>
      </c>
      <c r="BH92" s="198">
        <f>IF(N92="sníž. přenesená",J92,0)</f>
        <v>0</v>
      </c>
      <c r="BI92" s="198">
        <f>IF(N92="nulová",J92,0)</f>
        <v>0</v>
      </c>
      <c r="BJ92" s="18" t="s">
        <v>84</v>
      </c>
      <c r="BK92" s="198">
        <f>ROUND(I92*H92,2)</f>
        <v>0</v>
      </c>
      <c r="BL92" s="18" t="s">
        <v>142</v>
      </c>
      <c r="BM92" s="197" t="s">
        <v>142</v>
      </c>
    </row>
    <row r="93" spans="1:65" s="2" customFormat="1" ht="21.75" customHeight="1">
      <c r="A93" s="35"/>
      <c r="B93" s="36"/>
      <c r="C93" s="186" t="s">
        <v>148</v>
      </c>
      <c r="D93" s="186" t="s">
        <v>138</v>
      </c>
      <c r="E93" s="187" t="s">
        <v>226</v>
      </c>
      <c r="F93" s="188" t="s">
        <v>227</v>
      </c>
      <c r="G93" s="189" t="s">
        <v>219</v>
      </c>
      <c r="H93" s="190">
        <v>450</v>
      </c>
      <c r="I93" s="191"/>
      <c r="J93" s="192">
        <f>ROUND(I93*H93,2)</f>
        <v>0</v>
      </c>
      <c r="K93" s="188" t="s">
        <v>161</v>
      </c>
      <c r="L93" s="40"/>
      <c r="M93" s="193" t="s">
        <v>19</v>
      </c>
      <c r="N93" s="194" t="s">
        <v>47</v>
      </c>
      <c r="O93" s="65"/>
      <c r="P93" s="195">
        <f>O93*H93</f>
        <v>0</v>
      </c>
      <c r="Q93" s="195">
        <v>0</v>
      </c>
      <c r="R93" s="195">
        <f>Q93*H93</f>
        <v>0</v>
      </c>
      <c r="S93" s="195">
        <v>9.8000000000000004E-2</v>
      </c>
      <c r="T93" s="196">
        <f>S93*H93</f>
        <v>44.1</v>
      </c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R93" s="197" t="s">
        <v>142</v>
      </c>
      <c r="AT93" s="197" t="s">
        <v>138</v>
      </c>
      <c r="AU93" s="197" t="s">
        <v>84</v>
      </c>
      <c r="AY93" s="18" t="s">
        <v>137</v>
      </c>
      <c r="BE93" s="198">
        <f>IF(N93="základní",J93,0)</f>
        <v>0</v>
      </c>
      <c r="BF93" s="198">
        <f>IF(N93="snížená",J93,0)</f>
        <v>0</v>
      </c>
      <c r="BG93" s="198">
        <f>IF(N93="zákl. přenesená",J93,0)</f>
        <v>0</v>
      </c>
      <c r="BH93" s="198">
        <f>IF(N93="sníž. přenesená",J93,0)</f>
        <v>0</v>
      </c>
      <c r="BI93" s="198">
        <f>IF(N93="nulová",J93,0)</f>
        <v>0</v>
      </c>
      <c r="BJ93" s="18" t="s">
        <v>84</v>
      </c>
      <c r="BK93" s="198">
        <f>ROUND(I93*H93,2)</f>
        <v>0</v>
      </c>
      <c r="BL93" s="18" t="s">
        <v>142</v>
      </c>
      <c r="BM93" s="197" t="s">
        <v>171</v>
      </c>
    </row>
    <row r="94" spans="1:65" s="13" customFormat="1" ht="10.199999999999999">
      <c r="B94" s="211"/>
      <c r="C94" s="212"/>
      <c r="D94" s="213" t="s">
        <v>164</v>
      </c>
      <c r="E94" s="214" t="s">
        <v>19</v>
      </c>
      <c r="F94" s="215" t="s">
        <v>694</v>
      </c>
      <c r="G94" s="212"/>
      <c r="H94" s="216">
        <v>450</v>
      </c>
      <c r="I94" s="217"/>
      <c r="J94" s="212"/>
      <c r="K94" s="212"/>
      <c r="L94" s="218"/>
      <c r="M94" s="219"/>
      <c r="N94" s="220"/>
      <c r="O94" s="220"/>
      <c r="P94" s="220"/>
      <c r="Q94" s="220"/>
      <c r="R94" s="220"/>
      <c r="S94" s="220"/>
      <c r="T94" s="221"/>
      <c r="AT94" s="222" t="s">
        <v>164</v>
      </c>
      <c r="AU94" s="222" t="s">
        <v>84</v>
      </c>
      <c r="AV94" s="13" t="s">
        <v>86</v>
      </c>
      <c r="AW94" s="13" t="s">
        <v>37</v>
      </c>
      <c r="AX94" s="13" t="s">
        <v>76</v>
      </c>
      <c r="AY94" s="222" t="s">
        <v>137</v>
      </c>
    </row>
    <row r="95" spans="1:65" s="15" customFormat="1" ht="10.199999999999999">
      <c r="B95" s="234"/>
      <c r="C95" s="235"/>
      <c r="D95" s="213" t="s">
        <v>164</v>
      </c>
      <c r="E95" s="236" t="s">
        <v>19</v>
      </c>
      <c r="F95" s="237" t="s">
        <v>695</v>
      </c>
      <c r="G95" s="235"/>
      <c r="H95" s="236" t="s">
        <v>19</v>
      </c>
      <c r="I95" s="238"/>
      <c r="J95" s="235"/>
      <c r="K95" s="235"/>
      <c r="L95" s="239"/>
      <c r="M95" s="240"/>
      <c r="N95" s="241"/>
      <c r="O95" s="241"/>
      <c r="P95" s="241"/>
      <c r="Q95" s="241"/>
      <c r="R95" s="241"/>
      <c r="S95" s="241"/>
      <c r="T95" s="242"/>
      <c r="AT95" s="243" t="s">
        <v>164</v>
      </c>
      <c r="AU95" s="243" t="s">
        <v>84</v>
      </c>
      <c r="AV95" s="15" t="s">
        <v>84</v>
      </c>
      <c r="AW95" s="15" t="s">
        <v>37</v>
      </c>
      <c r="AX95" s="15" t="s">
        <v>76</v>
      </c>
      <c r="AY95" s="243" t="s">
        <v>137</v>
      </c>
    </row>
    <row r="96" spans="1:65" s="14" customFormat="1" ht="10.199999999999999">
      <c r="B96" s="223"/>
      <c r="C96" s="224"/>
      <c r="D96" s="213" t="s">
        <v>164</v>
      </c>
      <c r="E96" s="225" t="s">
        <v>19</v>
      </c>
      <c r="F96" s="226" t="s">
        <v>166</v>
      </c>
      <c r="G96" s="224"/>
      <c r="H96" s="227">
        <v>450</v>
      </c>
      <c r="I96" s="228"/>
      <c r="J96" s="224"/>
      <c r="K96" s="224"/>
      <c r="L96" s="229"/>
      <c r="M96" s="230"/>
      <c r="N96" s="231"/>
      <c r="O96" s="231"/>
      <c r="P96" s="231"/>
      <c r="Q96" s="231"/>
      <c r="R96" s="231"/>
      <c r="S96" s="231"/>
      <c r="T96" s="232"/>
      <c r="AT96" s="233" t="s">
        <v>164</v>
      </c>
      <c r="AU96" s="233" t="s">
        <v>84</v>
      </c>
      <c r="AV96" s="14" t="s">
        <v>142</v>
      </c>
      <c r="AW96" s="14" t="s">
        <v>37</v>
      </c>
      <c r="AX96" s="14" t="s">
        <v>84</v>
      </c>
      <c r="AY96" s="233" t="s">
        <v>137</v>
      </c>
    </row>
    <row r="97" spans="1:65" s="12" customFormat="1" ht="25.95" customHeight="1">
      <c r="B97" s="172"/>
      <c r="C97" s="173"/>
      <c r="D97" s="174" t="s">
        <v>75</v>
      </c>
      <c r="E97" s="175" t="s">
        <v>273</v>
      </c>
      <c r="F97" s="175" t="s">
        <v>274</v>
      </c>
      <c r="G97" s="173"/>
      <c r="H97" s="173"/>
      <c r="I97" s="176"/>
      <c r="J97" s="177">
        <f>BK97</f>
        <v>0</v>
      </c>
      <c r="K97" s="173"/>
      <c r="L97" s="178"/>
      <c r="M97" s="179"/>
      <c r="N97" s="180"/>
      <c r="O97" s="180"/>
      <c r="P97" s="181">
        <f>SUM(P98:P101)</f>
        <v>0</v>
      </c>
      <c r="Q97" s="180"/>
      <c r="R97" s="181">
        <f>SUM(R98:R101)</f>
        <v>72.98402999999999</v>
      </c>
      <c r="S97" s="180"/>
      <c r="T97" s="182">
        <f>SUM(T98:T101)</f>
        <v>0</v>
      </c>
      <c r="AR97" s="183" t="s">
        <v>84</v>
      </c>
      <c r="AT97" s="184" t="s">
        <v>75</v>
      </c>
      <c r="AU97" s="184" t="s">
        <v>76</v>
      </c>
      <c r="AY97" s="183" t="s">
        <v>137</v>
      </c>
      <c r="BK97" s="185">
        <f>SUM(BK98:BK101)</f>
        <v>0</v>
      </c>
    </row>
    <row r="98" spans="1:65" s="2" customFormat="1" ht="16.5" customHeight="1">
      <c r="A98" s="35"/>
      <c r="B98" s="36"/>
      <c r="C98" s="186" t="s">
        <v>142</v>
      </c>
      <c r="D98" s="186" t="s">
        <v>138</v>
      </c>
      <c r="E98" s="187" t="s">
        <v>696</v>
      </c>
      <c r="F98" s="188" t="s">
        <v>697</v>
      </c>
      <c r="G98" s="189" t="s">
        <v>242</v>
      </c>
      <c r="H98" s="190">
        <v>7</v>
      </c>
      <c r="I98" s="191"/>
      <c r="J98" s="192">
        <f>ROUND(I98*H98,2)</f>
        <v>0</v>
      </c>
      <c r="K98" s="188" t="s">
        <v>161</v>
      </c>
      <c r="L98" s="40"/>
      <c r="M98" s="193" t="s">
        <v>19</v>
      </c>
      <c r="N98" s="194" t="s">
        <v>47</v>
      </c>
      <c r="O98" s="65"/>
      <c r="P98" s="195">
        <f>O98*H98</f>
        <v>0</v>
      </c>
      <c r="Q98" s="195">
        <v>2.45329</v>
      </c>
      <c r="R98" s="195">
        <f>Q98*H98</f>
        <v>17.173030000000001</v>
      </c>
      <c r="S98" s="195">
        <v>0</v>
      </c>
      <c r="T98" s="196">
        <f>S98*H98</f>
        <v>0</v>
      </c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R98" s="197" t="s">
        <v>142</v>
      </c>
      <c r="AT98" s="197" t="s">
        <v>138</v>
      </c>
      <c r="AU98" s="197" t="s">
        <v>84</v>
      </c>
      <c r="AY98" s="18" t="s">
        <v>137</v>
      </c>
      <c r="BE98" s="198">
        <f>IF(N98="základní",J98,0)</f>
        <v>0</v>
      </c>
      <c r="BF98" s="198">
        <f>IF(N98="snížená",J98,0)</f>
        <v>0</v>
      </c>
      <c r="BG98" s="198">
        <f>IF(N98="zákl. přenesená",J98,0)</f>
        <v>0</v>
      </c>
      <c r="BH98" s="198">
        <f>IF(N98="sníž. přenesená",J98,0)</f>
        <v>0</v>
      </c>
      <c r="BI98" s="198">
        <f>IF(N98="nulová",J98,0)</f>
        <v>0</v>
      </c>
      <c r="BJ98" s="18" t="s">
        <v>84</v>
      </c>
      <c r="BK98" s="198">
        <f>ROUND(I98*H98,2)</f>
        <v>0</v>
      </c>
      <c r="BL98" s="18" t="s">
        <v>142</v>
      </c>
      <c r="BM98" s="197" t="s">
        <v>146</v>
      </c>
    </row>
    <row r="99" spans="1:65" s="2" customFormat="1" ht="16.5" customHeight="1">
      <c r="A99" s="35"/>
      <c r="B99" s="36"/>
      <c r="C99" s="199" t="s">
        <v>155</v>
      </c>
      <c r="D99" s="199" t="s">
        <v>143</v>
      </c>
      <c r="E99" s="200" t="s">
        <v>698</v>
      </c>
      <c r="F99" s="201" t="s">
        <v>699</v>
      </c>
      <c r="G99" s="202" t="s">
        <v>242</v>
      </c>
      <c r="H99" s="203">
        <v>7</v>
      </c>
      <c r="I99" s="204"/>
      <c r="J99" s="205">
        <f>ROUND(I99*H99,2)</f>
        <v>0</v>
      </c>
      <c r="K99" s="201" t="s">
        <v>161</v>
      </c>
      <c r="L99" s="206"/>
      <c r="M99" s="207" t="s">
        <v>19</v>
      </c>
      <c r="N99" s="208" t="s">
        <v>47</v>
      </c>
      <c r="O99" s="65"/>
      <c r="P99" s="195">
        <f>O99*H99</f>
        <v>0</v>
      </c>
      <c r="Q99" s="195">
        <v>2.4289999999999998</v>
      </c>
      <c r="R99" s="195">
        <f>Q99*H99</f>
        <v>17.003</v>
      </c>
      <c r="S99" s="195">
        <v>0</v>
      </c>
      <c r="T99" s="196">
        <f>S99*H99</f>
        <v>0</v>
      </c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R99" s="197" t="s">
        <v>146</v>
      </c>
      <c r="AT99" s="197" t="s">
        <v>143</v>
      </c>
      <c r="AU99" s="197" t="s">
        <v>84</v>
      </c>
      <c r="AY99" s="18" t="s">
        <v>137</v>
      </c>
      <c r="BE99" s="198">
        <f>IF(N99="základní",J99,0)</f>
        <v>0</v>
      </c>
      <c r="BF99" s="198">
        <f>IF(N99="snížená",J99,0)</f>
        <v>0</v>
      </c>
      <c r="BG99" s="198">
        <f>IF(N99="zákl. přenesená",J99,0)</f>
        <v>0</v>
      </c>
      <c r="BH99" s="198">
        <f>IF(N99="sníž. přenesená",J99,0)</f>
        <v>0</v>
      </c>
      <c r="BI99" s="198">
        <f>IF(N99="nulová",J99,0)</f>
        <v>0</v>
      </c>
      <c r="BJ99" s="18" t="s">
        <v>84</v>
      </c>
      <c r="BK99" s="198">
        <f>ROUND(I99*H99,2)</f>
        <v>0</v>
      </c>
      <c r="BL99" s="18" t="s">
        <v>142</v>
      </c>
      <c r="BM99" s="197" t="s">
        <v>194</v>
      </c>
    </row>
    <row r="100" spans="1:65" s="2" customFormat="1" ht="16.5" customHeight="1">
      <c r="A100" s="35"/>
      <c r="B100" s="36"/>
      <c r="C100" s="199" t="s">
        <v>171</v>
      </c>
      <c r="D100" s="199" t="s">
        <v>143</v>
      </c>
      <c r="E100" s="200" t="s">
        <v>700</v>
      </c>
      <c r="F100" s="201" t="s">
        <v>701</v>
      </c>
      <c r="G100" s="202" t="s">
        <v>242</v>
      </c>
      <c r="H100" s="203">
        <v>12</v>
      </c>
      <c r="I100" s="204"/>
      <c r="J100" s="205">
        <f>ROUND(I100*H100,2)</f>
        <v>0</v>
      </c>
      <c r="K100" s="201" t="s">
        <v>161</v>
      </c>
      <c r="L100" s="206"/>
      <c r="M100" s="207" t="s">
        <v>19</v>
      </c>
      <c r="N100" s="208" t="s">
        <v>47</v>
      </c>
      <c r="O100" s="65"/>
      <c r="P100" s="195">
        <f>O100*H100</f>
        <v>0</v>
      </c>
      <c r="Q100" s="195">
        <v>2.234</v>
      </c>
      <c r="R100" s="195">
        <f>Q100*H100</f>
        <v>26.808</v>
      </c>
      <c r="S100" s="195">
        <v>0</v>
      </c>
      <c r="T100" s="196">
        <f>S100*H100</f>
        <v>0</v>
      </c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R100" s="197" t="s">
        <v>146</v>
      </c>
      <c r="AT100" s="197" t="s">
        <v>143</v>
      </c>
      <c r="AU100" s="197" t="s">
        <v>84</v>
      </c>
      <c r="AY100" s="18" t="s">
        <v>137</v>
      </c>
      <c r="BE100" s="198">
        <f>IF(N100="základní",J100,0)</f>
        <v>0</v>
      </c>
      <c r="BF100" s="198">
        <f>IF(N100="snížená",J100,0)</f>
        <v>0</v>
      </c>
      <c r="BG100" s="198">
        <f>IF(N100="zákl. přenesená",J100,0)</f>
        <v>0</v>
      </c>
      <c r="BH100" s="198">
        <f>IF(N100="sníž. přenesená",J100,0)</f>
        <v>0</v>
      </c>
      <c r="BI100" s="198">
        <f>IF(N100="nulová",J100,0)</f>
        <v>0</v>
      </c>
      <c r="BJ100" s="18" t="s">
        <v>84</v>
      </c>
      <c r="BK100" s="198">
        <f>ROUND(I100*H100,2)</f>
        <v>0</v>
      </c>
      <c r="BL100" s="18" t="s">
        <v>142</v>
      </c>
      <c r="BM100" s="197" t="s">
        <v>205</v>
      </c>
    </row>
    <row r="101" spans="1:65" s="2" customFormat="1" ht="16.5" customHeight="1">
      <c r="A101" s="35"/>
      <c r="B101" s="36"/>
      <c r="C101" s="199" t="s">
        <v>176</v>
      </c>
      <c r="D101" s="199" t="s">
        <v>143</v>
      </c>
      <c r="E101" s="200" t="s">
        <v>702</v>
      </c>
      <c r="F101" s="201" t="s">
        <v>703</v>
      </c>
      <c r="G101" s="202" t="s">
        <v>252</v>
      </c>
      <c r="H101" s="203">
        <v>12</v>
      </c>
      <c r="I101" s="204"/>
      <c r="J101" s="205">
        <f>ROUND(I101*H101,2)</f>
        <v>0</v>
      </c>
      <c r="K101" s="201" t="s">
        <v>161</v>
      </c>
      <c r="L101" s="206"/>
      <c r="M101" s="207" t="s">
        <v>19</v>
      </c>
      <c r="N101" s="208" t="s">
        <v>47</v>
      </c>
      <c r="O101" s="65"/>
      <c r="P101" s="195">
        <f>O101*H101</f>
        <v>0</v>
      </c>
      <c r="Q101" s="195">
        <v>1</v>
      </c>
      <c r="R101" s="195">
        <f>Q101*H101</f>
        <v>12</v>
      </c>
      <c r="S101" s="195">
        <v>0</v>
      </c>
      <c r="T101" s="196">
        <f>S101*H101</f>
        <v>0</v>
      </c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R101" s="197" t="s">
        <v>146</v>
      </c>
      <c r="AT101" s="197" t="s">
        <v>143</v>
      </c>
      <c r="AU101" s="197" t="s">
        <v>84</v>
      </c>
      <c r="AY101" s="18" t="s">
        <v>137</v>
      </c>
      <c r="BE101" s="198">
        <f>IF(N101="základní",J101,0)</f>
        <v>0</v>
      </c>
      <c r="BF101" s="198">
        <f>IF(N101="snížená",J101,0)</f>
        <v>0</v>
      </c>
      <c r="BG101" s="198">
        <f>IF(N101="zákl. přenesená",J101,0)</f>
        <v>0</v>
      </c>
      <c r="BH101" s="198">
        <f>IF(N101="sníž. přenesená",J101,0)</f>
        <v>0</v>
      </c>
      <c r="BI101" s="198">
        <f>IF(N101="nulová",J101,0)</f>
        <v>0</v>
      </c>
      <c r="BJ101" s="18" t="s">
        <v>84</v>
      </c>
      <c r="BK101" s="198">
        <f>ROUND(I101*H101,2)</f>
        <v>0</v>
      </c>
      <c r="BL101" s="18" t="s">
        <v>142</v>
      </c>
      <c r="BM101" s="197" t="s">
        <v>238</v>
      </c>
    </row>
    <row r="102" spans="1:65" s="12" customFormat="1" ht="25.95" customHeight="1">
      <c r="B102" s="172"/>
      <c r="C102" s="173"/>
      <c r="D102" s="174" t="s">
        <v>75</v>
      </c>
      <c r="E102" s="175" t="s">
        <v>280</v>
      </c>
      <c r="F102" s="175" t="s">
        <v>281</v>
      </c>
      <c r="G102" s="173"/>
      <c r="H102" s="173"/>
      <c r="I102" s="176"/>
      <c r="J102" s="177">
        <f>BK102</f>
        <v>0</v>
      </c>
      <c r="K102" s="173"/>
      <c r="L102" s="178"/>
      <c r="M102" s="179"/>
      <c r="N102" s="180"/>
      <c r="O102" s="180"/>
      <c r="P102" s="181">
        <f>SUM(P103:P108)</f>
        <v>0</v>
      </c>
      <c r="Q102" s="180"/>
      <c r="R102" s="181">
        <f>SUM(R103:R108)</f>
        <v>519.42150000000004</v>
      </c>
      <c r="S102" s="180"/>
      <c r="T102" s="182">
        <f>SUM(T103:T108)</f>
        <v>0</v>
      </c>
      <c r="AR102" s="183" t="s">
        <v>84</v>
      </c>
      <c r="AT102" s="184" t="s">
        <v>75</v>
      </c>
      <c r="AU102" s="184" t="s">
        <v>76</v>
      </c>
      <c r="AY102" s="183" t="s">
        <v>137</v>
      </c>
      <c r="BK102" s="185">
        <f>SUM(BK103:BK108)</f>
        <v>0</v>
      </c>
    </row>
    <row r="103" spans="1:65" s="2" customFormat="1" ht="16.5" customHeight="1">
      <c r="A103" s="35"/>
      <c r="B103" s="36"/>
      <c r="C103" s="186" t="s">
        <v>146</v>
      </c>
      <c r="D103" s="186" t="s">
        <v>138</v>
      </c>
      <c r="E103" s="187" t="s">
        <v>704</v>
      </c>
      <c r="F103" s="188" t="s">
        <v>705</v>
      </c>
      <c r="G103" s="189" t="s">
        <v>219</v>
      </c>
      <c r="H103" s="190">
        <v>450</v>
      </c>
      <c r="I103" s="191"/>
      <c r="J103" s="192">
        <f t="shared" ref="J103:J108" si="0">ROUND(I103*H103,2)</f>
        <v>0</v>
      </c>
      <c r="K103" s="188" t="s">
        <v>161</v>
      </c>
      <c r="L103" s="40"/>
      <c r="M103" s="193" t="s">
        <v>19</v>
      </c>
      <c r="N103" s="194" t="s">
        <v>47</v>
      </c>
      <c r="O103" s="65"/>
      <c r="P103" s="195">
        <f t="shared" ref="P103:P108" si="1">O103*H103</f>
        <v>0</v>
      </c>
      <c r="Q103" s="195">
        <v>0.38625999999999999</v>
      </c>
      <c r="R103" s="195">
        <f t="shared" ref="R103:R108" si="2">Q103*H103</f>
        <v>173.81700000000001</v>
      </c>
      <c r="S103" s="195">
        <v>0</v>
      </c>
      <c r="T103" s="196">
        <f t="shared" ref="T103:T108" si="3">S103*H103</f>
        <v>0</v>
      </c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R103" s="197" t="s">
        <v>142</v>
      </c>
      <c r="AT103" s="197" t="s">
        <v>138</v>
      </c>
      <c r="AU103" s="197" t="s">
        <v>84</v>
      </c>
      <c r="AY103" s="18" t="s">
        <v>137</v>
      </c>
      <c r="BE103" s="198">
        <f t="shared" ref="BE103:BE108" si="4">IF(N103="základní",J103,0)</f>
        <v>0</v>
      </c>
      <c r="BF103" s="198">
        <f t="shared" ref="BF103:BF108" si="5">IF(N103="snížená",J103,0)</f>
        <v>0</v>
      </c>
      <c r="BG103" s="198">
        <f t="shared" ref="BG103:BG108" si="6">IF(N103="zákl. přenesená",J103,0)</f>
        <v>0</v>
      </c>
      <c r="BH103" s="198">
        <f t="shared" ref="BH103:BH108" si="7">IF(N103="sníž. přenesená",J103,0)</f>
        <v>0</v>
      </c>
      <c r="BI103" s="198">
        <f t="shared" ref="BI103:BI108" si="8">IF(N103="nulová",J103,0)</f>
        <v>0</v>
      </c>
      <c r="BJ103" s="18" t="s">
        <v>84</v>
      </c>
      <c r="BK103" s="198">
        <f t="shared" ref="BK103:BK108" si="9">ROUND(I103*H103,2)</f>
        <v>0</v>
      </c>
      <c r="BL103" s="18" t="s">
        <v>142</v>
      </c>
      <c r="BM103" s="197" t="s">
        <v>147</v>
      </c>
    </row>
    <row r="104" spans="1:65" s="2" customFormat="1" ht="21.75" customHeight="1">
      <c r="A104" s="35"/>
      <c r="B104" s="36"/>
      <c r="C104" s="186" t="s">
        <v>186</v>
      </c>
      <c r="D104" s="186" t="s">
        <v>138</v>
      </c>
      <c r="E104" s="187" t="s">
        <v>706</v>
      </c>
      <c r="F104" s="188" t="s">
        <v>707</v>
      </c>
      <c r="G104" s="189" t="s">
        <v>219</v>
      </c>
      <c r="H104" s="190">
        <v>450</v>
      </c>
      <c r="I104" s="191"/>
      <c r="J104" s="192">
        <f t="shared" si="0"/>
        <v>0</v>
      </c>
      <c r="K104" s="188" t="s">
        <v>161</v>
      </c>
      <c r="L104" s="40"/>
      <c r="M104" s="193" t="s">
        <v>19</v>
      </c>
      <c r="N104" s="194" t="s">
        <v>47</v>
      </c>
      <c r="O104" s="65"/>
      <c r="P104" s="195">
        <f t="shared" si="1"/>
        <v>0</v>
      </c>
      <c r="Q104" s="195">
        <v>0.19900000000000001</v>
      </c>
      <c r="R104" s="195">
        <f t="shared" si="2"/>
        <v>89.550000000000011</v>
      </c>
      <c r="S104" s="195">
        <v>0</v>
      </c>
      <c r="T104" s="196">
        <f t="shared" si="3"/>
        <v>0</v>
      </c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R104" s="197" t="s">
        <v>142</v>
      </c>
      <c r="AT104" s="197" t="s">
        <v>138</v>
      </c>
      <c r="AU104" s="197" t="s">
        <v>84</v>
      </c>
      <c r="AY104" s="18" t="s">
        <v>137</v>
      </c>
      <c r="BE104" s="198">
        <f t="shared" si="4"/>
        <v>0</v>
      </c>
      <c r="BF104" s="198">
        <f t="shared" si="5"/>
        <v>0</v>
      </c>
      <c r="BG104" s="198">
        <f t="shared" si="6"/>
        <v>0</v>
      </c>
      <c r="BH104" s="198">
        <f t="shared" si="7"/>
        <v>0</v>
      </c>
      <c r="BI104" s="198">
        <f t="shared" si="8"/>
        <v>0</v>
      </c>
      <c r="BJ104" s="18" t="s">
        <v>84</v>
      </c>
      <c r="BK104" s="198">
        <f t="shared" si="9"/>
        <v>0</v>
      </c>
      <c r="BL104" s="18" t="s">
        <v>142</v>
      </c>
      <c r="BM104" s="197" t="s">
        <v>152</v>
      </c>
    </row>
    <row r="105" spans="1:65" s="2" customFormat="1" ht="21.75" customHeight="1">
      <c r="A105" s="35"/>
      <c r="B105" s="36"/>
      <c r="C105" s="186" t="s">
        <v>194</v>
      </c>
      <c r="D105" s="186" t="s">
        <v>138</v>
      </c>
      <c r="E105" s="187" t="s">
        <v>708</v>
      </c>
      <c r="F105" s="188" t="s">
        <v>709</v>
      </c>
      <c r="G105" s="189" t="s">
        <v>219</v>
      </c>
      <c r="H105" s="190">
        <v>450</v>
      </c>
      <c r="I105" s="191"/>
      <c r="J105" s="192">
        <f t="shared" si="0"/>
        <v>0</v>
      </c>
      <c r="K105" s="188" t="s">
        <v>161</v>
      </c>
      <c r="L105" s="40"/>
      <c r="M105" s="193" t="s">
        <v>19</v>
      </c>
      <c r="N105" s="194" t="s">
        <v>47</v>
      </c>
      <c r="O105" s="65"/>
      <c r="P105" s="195">
        <f t="shared" si="1"/>
        <v>0</v>
      </c>
      <c r="Q105" s="195">
        <v>0.15826000000000001</v>
      </c>
      <c r="R105" s="195">
        <f t="shared" si="2"/>
        <v>71.216999999999999</v>
      </c>
      <c r="S105" s="195">
        <v>0</v>
      </c>
      <c r="T105" s="196">
        <f t="shared" si="3"/>
        <v>0</v>
      </c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R105" s="197" t="s">
        <v>142</v>
      </c>
      <c r="AT105" s="197" t="s">
        <v>138</v>
      </c>
      <c r="AU105" s="197" t="s">
        <v>84</v>
      </c>
      <c r="AY105" s="18" t="s">
        <v>137</v>
      </c>
      <c r="BE105" s="198">
        <f t="shared" si="4"/>
        <v>0</v>
      </c>
      <c r="BF105" s="198">
        <f t="shared" si="5"/>
        <v>0</v>
      </c>
      <c r="BG105" s="198">
        <f t="shared" si="6"/>
        <v>0</v>
      </c>
      <c r="BH105" s="198">
        <f t="shared" si="7"/>
        <v>0</v>
      </c>
      <c r="BI105" s="198">
        <f t="shared" si="8"/>
        <v>0</v>
      </c>
      <c r="BJ105" s="18" t="s">
        <v>84</v>
      </c>
      <c r="BK105" s="198">
        <f t="shared" si="9"/>
        <v>0</v>
      </c>
      <c r="BL105" s="18" t="s">
        <v>142</v>
      </c>
      <c r="BM105" s="197" t="s">
        <v>247</v>
      </c>
    </row>
    <row r="106" spans="1:65" s="2" customFormat="1" ht="21.75" customHeight="1">
      <c r="A106" s="35"/>
      <c r="B106" s="36"/>
      <c r="C106" s="186" t="s">
        <v>200</v>
      </c>
      <c r="D106" s="186" t="s">
        <v>138</v>
      </c>
      <c r="E106" s="187" t="s">
        <v>710</v>
      </c>
      <c r="F106" s="188" t="s">
        <v>711</v>
      </c>
      <c r="G106" s="189" t="s">
        <v>219</v>
      </c>
      <c r="H106" s="190">
        <v>450</v>
      </c>
      <c r="I106" s="191"/>
      <c r="J106" s="192">
        <f t="shared" si="0"/>
        <v>0</v>
      </c>
      <c r="K106" s="188" t="s">
        <v>161</v>
      </c>
      <c r="L106" s="40"/>
      <c r="M106" s="193" t="s">
        <v>19</v>
      </c>
      <c r="N106" s="194" t="s">
        <v>47</v>
      </c>
      <c r="O106" s="65"/>
      <c r="P106" s="195">
        <f t="shared" si="1"/>
        <v>0</v>
      </c>
      <c r="Q106" s="195">
        <v>0.30651</v>
      </c>
      <c r="R106" s="195">
        <f t="shared" si="2"/>
        <v>137.92949999999999</v>
      </c>
      <c r="S106" s="195">
        <v>0</v>
      </c>
      <c r="T106" s="196">
        <f t="shared" si="3"/>
        <v>0</v>
      </c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R106" s="197" t="s">
        <v>142</v>
      </c>
      <c r="AT106" s="197" t="s">
        <v>138</v>
      </c>
      <c r="AU106" s="197" t="s">
        <v>84</v>
      </c>
      <c r="AY106" s="18" t="s">
        <v>137</v>
      </c>
      <c r="BE106" s="198">
        <f t="shared" si="4"/>
        <v>0</v>
      </c>
      <c r="BF106" s="198">
        <f t="shared" si="5"/>
        <v>0</v>
      </c>
      <c r="BG106" s="198">
        <f t="shared" si="6"/>
        <v>0</v>
      </c>
      <c r="BH106" s="198">
        <f t="shared" si="7"/>
        <v>0</v>
      </c>
      <c r="BI106" s="198">
        <f t="shared" si="8"/>
        <v>0</v>
      </c>
      <c r="BJ106" s="18" t="s">
        <v>84</v>
      </c>
      <c r="BK106" s="198">
        <f t="shared" si="9"/>
        <v>0</v>
      </c>
      <c r="BL106" s="18" t="s">
        <v>142</v>
      </c>
      <c r="BM106" s="197" t="s">
        <v>253</v>
      </c>
    </row>
    <row r="107" spans="1:65" s="2" customFormat="1" ht="16.5" customHeight="1">
      <c r="A107" s="35"/>
      <c r="B107" s="36"/>
      <c r="C107" s="186" t="s">
        <v>205</v>
      </c>
      <c r="D107" s="186" t="s">
        <v>138</v>
      </c>
      <c r="E107" s="187" t="s">
        <v>712</v>
      </c>
      <c r="F107" s="188" t="s">
        <v>713</v>
      </c>
      <c r="G107" s="189" t="s">
        <v>219</v>
      </c>
      <c r="H107" s="190">
        <v>450</v>
      </c>
      <c r="I107" s="191"/>
      <c r="J107" s="192">
        <f t="shared" si="0"/>
        <v>0</v>
      </c>
      <c r="K107" s="188" t="s">
        <v>161</v>
      </c>
      <c r="L107" s="40"/>
      <c r="M107" s="193" t="s">
        <v>19</v>
      </c>
      <c r="N107" s="194" t="s">
        <v>47</v>
      </c>
      <c r="O107" s="65"/>
      <c r="P107" s="195">
        <f t="shared" si="1"/>
        <v>0</v>
      </c>
      <c r="Q107" s="195">
        <v>5.1000000000000004E-4</v>
      </c>
      <c r="R107" s="195">
        <f t="shared" si="2"/>
        <v>0.22950000000000001</v>
      </c>
      <c r="S107" s="195">
        <v>0</v>
      </c>
      <c r="T107" s="196">
        <f t="shared" si="3"/>
        <v>0</v>
      </c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R107" s="197" t="s">
        <v>142</v>
      </c>
      <c r="AT107" s="197" t="s">
        <v>138</v>
      </c>
      <c r="AU107" s="197" t="s">
        <v>84</v>
      </c>
      <c r="AY107" s="18" t="s">
        <v>137</v>
      </c>
      <c r="BE107" s="198">
        <f t="shared" si="4"/>
        <v>0</v>
      </c>
      <c r="BF107" s="198">
        <f t="shared" si="5"/>
        <v>0</v>
      </c>
      <c r="BG107" s="198">
        <f t="shared" si="6"/>
        <v>0</v>
      </c>
      <c r="BH107" s="198">
        <f t="shared" si="7"/>
        <v>0</v>
      </c>
      <c r="BI107" s="198">
        <f t="shared" si="8"/>
        <v>0</v>
      </c>
      <c r="BJ107" s="18" t="s">
        <v>84</v>
      </c>
      <c r="BK107" s="198">
        <f t="shared" si="9"/>
        <v>0</v>
      </c>
      <c r="BL107" s="18" t="s">
        <v>142</v>
      </c>
      <c r="BM107" s="197" t="s">
        <v>258</v>
      </c>
    </row>
    <row r="108" spans="1:65" s="2" customFormat="1" ht="21.75" customHeight="1">
      <c r="A108" s="35"/>
      <c r="B108" s="36"/>
      <c r="C108" s="186" t="s">
        <v>259</v>
      </c>
      <c r="D108" s="186" t="s">
        <v>138</v>
      </c>
      <c r="E108" s="187" t="s">
        <v>714</v>
      </c>
      <c r="F108" s="188" t="s">
        <v>715</v>
      </c>
      <c r="G108" s="189" t="s">
        <v>219</v>
      </c>
      <c r="H108" s="190">
        <v>450</v>
      </c>
      <c r="I108" s="191"/>
      <c r="J108" s="192">
        <f t="shared" si="0"/>
        <v>0</v>
      </c>
      <c r="K108" s="188" t="s">
        <v>161</v>
      </c>
      <c r="L108" s="40"/>
      <c r="M108" s="193" t="s">
        <v>19</v>
      </c>
      <c r="N108" s="194" t="s">
        <v>47</v>
      </c>
      <c r="O108" s="65"/>
      <c r="P108" s="195">
        <f t="shared" si="1"/>
        <v>0</v>
      </c>
      <c r="Q108" s="195">
        <v>0.10373</v>
      </c>
      <c r="R108" s="195">
        <f t="shared" si="2"/>
        <v>46.6785</v>
      </c>
      <c r="S108" s="195">
        <v>0</v>
      </c>
      <c r="T108" s="196">
        <f t="shared" si="3"/>
        <v>0</v>
      </c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R108" s="197" t="s">
        <v>142</v>
      </c>
      <c r="AT108" s="197" t="s">
        <v>138</v>
      </c>
      <c r="AU108" s="197" t="s">
        <v>84</v>
      </c>
      <c r="AY108" s="18" t="s">
        <v>137</v>
      </c>
      <c r="BE108" s="198">
        <f t="shared" si="4"/>
        <v>0</v>
      </c>
      <c r="BF108" s="198">
        <f t="shared" si="5"/>
        <v>0</v>
      </c>
      <c r="BG108" s="198">
        <f t="shared" si="6"/>
        <v>0</v>
      </c>
      <c r="BH108" s="198">
        <f t="shared" si="7"/>
        <v>0</v>
      </c>
      <c r="BI108" s="198">
        <f t="shared" si="8"/>
        <v>0</v>
      </c>
      <c r="BJ108" s="18" t="s">
        <v>84</v>
      </c>
      <c r="BK108" s="198">
        <f t="shared" si="9"/>
        <v>0</v>
      </c>
      <c r="BL108" s="18" t="s">
        <v>142</v>
      </c>
      <c r="BM108" s="197" t="s">
        <v>262</v>
      </c>
    </row>
    <row r="109" spans="1:65" s="12" customFormat="1" ht="25.95" customHeight="1">
      <c r="B109" s="172"/>
      <c r="C109" s="173"/>
      <c r="D109" s="174" t="s">
        <v>75</v>
      </c>
      <c r="E109" s="175" t="s">
        <v>359</v>
      </c>
      <c r="F109" s="175" t="s">
        <v>360</v>
      </c>
      <c r="G109" s="173"/>
      <c r="H109" s="173"/>
      <c r="I109" s="176"/>
      <c r="J109" s="177">
        <f>BK109</f>
        <v>0</v>
      </c>
      <c r="K109" s="173"/>
      <c r="L109" s="178"/>
      <c r="M109" s="179"/>
      <c r="N109" s="180"/>
      <c r="O109" s="180"/>
      <c r="P109" s="181">
        <f>SUM(P110:P112)</f>
        <v>0</v>
      </c>
      <c r="Q109" s="180"/>
      <c r="R109" s="181">
        <f>SUM(R110:R112)</f>
        <v>0</v>
      </c>
      <c r="S109" s="180"/>
      <c r="T109" s="182">
        <f>SUM(T110:T112)</f>
        <v>0</v>
      </c>
      <c r="AR109" s="183" t="s">
        <v>84</v>
      </c>
      <c r="AT109" s="184" t="s">
        <v>75</v>
      </c>
      <c r="AU109" s="184" t="s">
        <v>76</v>
      </c>
      <c r="AY109" s="183" t="s">
        <v>137</v>
      </c>
      <c r="BK109" s="185">
        <f>SUM(BK110:BK112)</f>
        <v>0</v>
      </c>
    </row>
    <row r="110" spans="1:65" s="2" customFormat="1" ht="21.75" customHeight="1">
      <c r="A110" s="35"/>
      <c r="B110" s="36"/>
      <c r="C110" s="186" t="s">
        <v>205</v>
      </c>
      <c r="D110" s="186" t="s">
        <v>138</v>
      </c>
      <c r="E110" s="187" t="s">
        <v>422</v>
      </c>
      <c r="F110" s="188" t="s">
        <v>423</v>
      </c>
      <c r="G110" s="189" t="s">
        <v>252</v>
      </c>
      <c r="H110" s="190">
        <v>1636</v>
      </c>
      <c r="I110" s="191"/>
      <c r="J110" s="192">
        <f>ROUND(I110*H110,2)</f>
        <v>0</v>
      </c>
      <c r="K110" s="188" t="s">
        <v>161</v>
      </c>
      <c r="L110" s="40"/>
      <c r="M110" s="193" t="s">
        <v>19</v>
      </c>
      <c r="N110" s="194" t="s">
        <v>47</v>
      </c>
      <c r="O110" s="65"/>
      <c r="P110" s="195">
        <f>O110*H110</f>
        <v>0</v>
      </c>
      <c r="Q110" s="195">
        <v>0</v>
      </c>
      <c r="R110" s="195">
        <f>Q110*H110</f>
        <v>0</v>
      </c>
      <c r="S110" s="195">
        <v>0</v>
      </c>
      <c r="T110" s="196">
        <f>S110*H110</f>
        <v>0</v>
      </c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R110" s="197" t="s">
        <v>142</v>
      </c>
      <c r="AT110" s="197" t="s">
        <v>138</v>
      </c>
      <c r="AU110" s="197" t="s">
        <v>84</v>
      </c>
      <c r="AY110" s="18" t="s">
        <v>137</v>
      </c>
      <c r="BE110" s="198">
        <f>IF(N110="základní",J110,0)</f>
        <v>0</v>
      </c>
      <c r="BF110" s="198">
        <f>IF(N110="snížená",J110,0)</f>
        <v>0</v>
      </c>
      <c r="BG110" s="198">
        <f>IF(N110="zákl. přenesená",J110,0)</f>
        <v>0</v>
      </c>
      <c r="BH110" s="198">
        <f>IF(N110="sníž. přenesená",J110,0)</f>
        <v>0</v>
      </c>
      <c r="BI110" s="198">
        <f>IF(N110="nulová",J110,0)</f>
        <v>0</v>
      </c>
      <c r="BJ110" s="18" t="s">
        <v>84</v>
      </c>
      <c r="BK110" s="198">
        <f>ROUND(I110*H110,2)</f>
        <v>0</v>
      </c>
      <c r="BL110" s="18" t="s">
        <v>142</v>
      </c>
      <c r="BM110" s="197" t="s">
        <v>267</v>
      </c>
    </row>
    <row r="111" spans="1:65" s="13" customFormat="1" ht="10.199999999999999">
      <c r="B111" s="211"/>
      <c r="C111" s="212"/>
      <c r="D111" s="213" t="s">
        <v>164</v>
      </c>
      <c r="E111" s="214" t="s">
        <v>19</v>
      </c>
      <c r="F111" s="215" t="s">
        <v>716</v>
      </c>
      <c r="G111" s="212"/>
      <c r="H111" s="216">
        <v>1636</v>
      </c>
      <c r="I111" s="217"/>
      <c r="J111" s="212"/>
      <c r="K111" s="212"/>
      <c r="L111" s="218"/>
      <c r="M111" s="219"/>
      <c r="N111" s="220"/>
      <c r="O111" s="220"/>
      <c r="P111" s="220"/>
      <c r="Q111" s="220"/>
      <c r="R111" s="220"/>
      <c r="S111" s="220"/>
      <c r="T111" s="221"/>
      <c r="AT111" s="222" t="s">
        <v>164</v>
      </c>
      <c r="AU111" s="222" t="s">
        <v>84</v>
      </c>
      <c r="AV111" s="13" t="s">
        <v>86</v>
      </c>
      <c r="AW111" s="13" t="s">
        <v>37</v>
      </c>
      <c r="AX111" s="13" t="s">
        <v>76</v>
      </c>
      <c r="AY111" s="222" t="s">
        <v>137</v>
      </c>
    </row>
    <row r="112" spans="1:65" s="14" customFormat="1" ht="10.199999999999999">
      <c r="B112" s="223"/>
      <c r="C112" s="224"/>
      <c r="D112" s="213" t="s">
        <v>164</v>
      </c>
      <c r="E112" s="225" t="s">
        <v>19</v>
      </c>
      <c r="F112" s="226" t="s">
        <v>166</v>
      </c>
      <c r="G112" s="224"/>
      <c r="H112" s="227">
        <v>1636</v>
      </c>
      <c r="I112" s="228"/>
      <c r="J112" s="224"/>
      <c r="K112" s="224"/>
      <c r="L112" s="229"/>
      <c r="M112" s="230"/>
      <c r="N112" s="231"/>
      <c r="O112" s="231"/>
      <c r="P112" s="231"/>
      <c r="Q112" s="231"/>
      <c r="R112" s="231"/>
      <c r="S112" s="231"/>
      <c r="T112" s="232"/>
      <c r="AT112" s="233" t="s">
        <v>164</v>
      </c>
      <c r="AU112" s="233" t="s">
        <v>84</v>
      </c>
      <c r="AV112" s="14" t="s">
        <v>142</v>
      </c>
      <c r="AW112" s="14" t="s">
        <v>37</v>
      </c>
      <c r="AX112" s="14" t="s">
        <v>84</v>
      </c>
      <c r="AY112" s="233" t="s">
        <v>137</v>
      </c>
    </row>
    <row r="113" spans="1:65" s="12" customFormat="1" ht="25.95" customHeight="1">
      <c r="B113" s="172"/>
      <c r="C113" s="173"/>
      <c r="D113" s="174" t="s">
        <v>75</v>
      </c>
      <c r="E113" s="175" t="s">
        <v>717</v>
      </c>
      <c r="F113" s="175" t="s">
        <v>360</v>
      </c>
      <c r="G113" s="173"/>
      <c r="H113" s="173"/>
      <c r="I113" s="176"/>
      <c r="J113" s="177">
        <f>BK113</f>
        <v>0</v>
      </c>
      <c r="K113" s="173"/>
      <c r="L113" s="178"/>
      <c r="M113" s="179"/>
      <c r="N113" s="180"/>
      <c r="O113" s="180"/>
      <c r="P113" s="181">
        <f>SUM(P114:P124)</f>
        <v>0</v>
      </c>
      <c r="Q113" s="180"/>
      <c r="R113" s="181">
        <f>SUM(R114:R124)</f>
        <v>0</v>
      </c>
      <c r="S113" s="180"/>
      <c r="T113" s="182">
        <f>SUM(T114:T124)</f>
        <v>0</v>
      </c>
      <c r="AR113" s="183" t="s">
        <v>84</v>
      </c>
      <c r="AT113" s="184" t="s">
        <v>75</v>
      </c>
      <c r="AU113" s="184" t="s">
        <v>76</v>
      </c>
      <c r="AY113" s="183" t="s">
        <v>137</v>
      </c>
      <c r="BK113" s="185">
        <f>SUM(BK114:BK124)</f>
        <v>0</v>
      </c>
    </row>
    <row r="114" spans="1:65" s="2" customFormat="1" ht="21.75" customHeight="1">
      <c r="A114" s="35"/>
      <c r="B114" s="36"/>
      <c r="C114" s="186" t="s">
        <v>238</v>
      </c>
      <c r="D114" s="186" t="s">
        <v>138</v>
      </c>
      <c r="E114" s="187" t="s">
        <v>718</v>
      </c>
      <c r="F114" s="188" t="s">
        <v>719</v>
      </c>
      <c r="G114" s="189" t="s">
        <v>252</v>
      </c>
      <c r="H114" s="190">
        <v>68</v>
      </c>
      <c r="I114" s="191"/>
      <c r="J114" s="192">
        <f>ROUND(I114*H114,2)</f>
        <v>0</v>
      </c>
      <c r="K114" s="188" t="s">
        <v>161</v>
      </c>
      <c r="L114" s="40"/>
      <c r="M114" s="193" t="s">
        <v>19</v>
      </c>
      <c r="N114" s="194" t="s">
        <v>47</v>
      </c>
      <c r="O114" s="65"/>
      <c r="P114" s="195">
        <f>O114*H114</f>
        <v>0</v>
      </c>
      <c r="Q114" s="195">
        <v>0</v>
      </c>
      <c r="R114" s="195">
        <f>Q114*H114</f>
        <v>0</v>
      </c>
      <c r="S114" s="195">
        <v>0</v>
      </c>
      <c r="T114" s="196">
        <f>S114*H114</f>
        <v>0</v>
      </c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R114" s="197" t="s">
        <v>142</v>
      </c>
      <c r="AT114" s="197" t="s">
        <v>138</v>
      </c>
      <c r="AU114" s="197" t="s">
        <v>84</v>
      </c>
      <c r="AY114" s="18" t="s">
        <v>137</v>
      </c>
      <c r="BE114" s="198">
        <f>IF(N114="základní",J114,0)</f>
        <v>0</v>
      </c>
      <c r="BF114" s="198">
        <f>IF(N114="snížená",J114,0)</f>
        <v>0</v>
      </c>
      <c r="BG114" s="198">
        <f>IF(N114="zákl. přenesená",J114,0)</f>
        <v>0</v>
      </c>
      <c r="BH114" s="198">
        <f>IF(N114="sníž. přenesená",J114,0)</f>
        <v>0</v>
      </c>
      <c r="BI114" s="198">
        <f>IF(N114="nulová",J114,0)</f>
        <v>0</v>
      </c>
      <c r="BJ114" s="18" t="s">
        <v>84</v>
      </c>
      <c r="BK114" s="198">
        <f>ROUND(I114*H114,2)</f>
        <v>0</v>
      </c>
      <c r="BL114" s="18" t="s">
        <v>142</v>
      </c>
      <c r="BM114" s="197" t="s">
        <v>248</v>
      </c>
    </row>
    <row r="115" spans="1:65" s="13" customFormat="1" ht="10.199999999999999">
      <c r="B115" s="211"/>
      <c r="C115" s="212"/>
      <c r="D115" s="213" t="s">
        <v>164</v>
      </c>
      <c r="E115" s="214" t="s">
        <v>19</v>
      </c>
      <c r="F115" s="215" t="s">
        <v>720</v>
      </c>
      <c r="G115" s="212"/>
      <c r="H115" s="216">
        <v>68</v>
      </c>
      <c r="I115" s="217"/>
      <c r="J115" s="212"/>
      <c r="K115" s="212"/>
      <c r="L115" s="218"/>
      <c r="M115" s="219"/>
      <c r="N115" s="220"/>
      <c r="O115" s="220"/>
      <c r="P115" s="220"/>
      <c r="Q115" s="220"/>
      <c r="R115" s="220"/>
      <c r="S115" s="220"/>
      <c r="T115" s="221"/>
      <c r="AT115" s="222" t="s">
        <v>164</v>
      </c>
      <c r="AU115" s="222" t="s">
        <v>84</v>
      </c>
      <c r="AV115" s="13" t="s">
        <v>86</v>
      </c>
      <c r="AW115" s="13" t="s">
        <v>37</v>
      </c>
      <c r="AX115" s="13" t="s">
        <v>76</v>
      </c>
      <c r="AY115" s="222" t="s">
        <v>137</v>
      </c>
    </row>
    <row r="116" spans="1:65" s="14" customFormat="1" ht="10.199999999999999">
      <c r="B116" s="223"/>
      <c r="C116" s="224"/>
      <c r="D116" s="213" t="s">
        <v>164</v>
      </c>
      <c r="E116" s="225" t="s">
        <v>19</v>
      </c>
      <c r="F116" s="226" t="s">
        <v>166</v>
      </c>
      <c r="G116" s="224"/>
      <c r="H116" s="227">
        <v>68</v>
      </c>
      <c r="I116" s="228"/>
      <c r="J116" s="224"/>
      <c r="K116" s="224"/>
      <c r="L116" s="229"/>
      <c r="M116" s="230"/>
      <c r="N116" s="231"/>
      <c r="O116" s="231"/>
      <c r="P116" s="231"/>
      <c r="Q116" s="231"/>
      <c r="R116" s="231"/>
      <c r="S116" s="231"/>
      <c r="T116" s="232"/>
      <c r="AT116" s="233" t="s">
        <v>164</v>
      </c>
      <c r="AU116" s="233" t="s">
        <v>84</v>
      </c>
      <c r="AV116" s="14" t="s">
        <v>142</v>
      </c>
      <c r="AW116" s="14" t="s">
        <v>37</v>
      </c>
      <c r="AX116" s="14" t="s">
        <v>84</v>
      </c>
      <c r="AY116" s="233" t="s">
        <v>137</v>
      </c>
    </row>
    <row r="117" spans="1:65" s="2" customFormat="1" ht="16.5" customHeight="1">
      <c r="A117" s="35"/>
      <c r="B117" s="36"/>
      <c r="C117" s="186" t="s">
        <v>147</v>
      </c>
      <c r="D117" s="186" t="s">
        <v>138</v>
      </c>
      <c r="E117" s="187" t="s">
        <v>721</v>
      </c>
      <c r="F117" s="188" t="s">
        <v>722</v>
      </c>
      <c r="G117" s="189" t="s">
        <v>252</v>
      </c>
      <c r="H117" s="190">
        <v>68</v>
      </c>
      <c r="I117" s="191"/>
      <c r="J117" s="192">
        <f>ROUND(I117*H117,2)</f>
        <v>0</v>
      </c>
      <c r="K117" s="188" t="s">
        <v>161</v>
      </c>
      <c r="L117" s="40"/>
      <c r="M117" s="193" t="s">
        <v>19</v>
      </c>
      <c r="N117" s="194" t="s">
        <v>47</v>
      </c>
      <c r="O117" s="65"/>
      <c r="P117" s="195">
        <f>O117*H117</f>
        <v>0</v>
      </c>
      <c r="Q117" s="195">
        <v>0</v>
      </c>
      <c r="R117" s="195">
        <f>Q117*H117</f>
        <v>0</v>
      </c>
      <c r="S117" s="195">
        <v>0</v>
      </c>
      <c r="T117" s="196">
        <f>S117*H117</f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R117" s="197" t="s">
        <v>142</v>
      </c>
      <c r="AT117" s="197" t="s">
        <v>138</v>
      </c>
      <c r="AU117" s="197" t="s">
        <v>84</v>
      </c>
      <c r="AY117" s="18" t="s">
        <v>137</v>
      </c>
      <c r="BE117" s="198">
        <f>IF(N117="základní",J117,0)</f>
        <v>0</v>
      </c>
      <c r="BF117" s="198">
        <f>IF(N117="snížená",J117,0)</f>
        <v>0</v>
      </c>
      <c r="BG117" s="198">
        <f>IF(N117="zákl. přenesená",J117,0)</f>
        <v>0</v>
      </c>
      <c r="BH117" s="198">
        <f>IF(N117="sníž. přenesená",J117,0)</f>
        <v>0</v>
      </c>
      <c r="BI117" s="198">
        <f>IF(N117="nulová",J117,0)</f>
        <v>0</v>
      </c>
      <c r="BJ117" s="18" t="s">
        <v>84</v>
      </c>
      <c r="BK117" s="198">
        <f>ROUND(I117*H117,2)</f>
        <v>0</v>
      </c>
      <c r="BL117" s="18" t="s">
        <v>142</v>
      </c>
      <c r="BM117" s="197" t="s">
        <v>277</v>
      </c>
    </row>
    <row r="118" spans="1:65" s="13" customFormat="1" ht="10.199999999999999">
      <c r="B118" s="211"/>
      <c r="C118" s="212"/>
      <c r="D118" s="213" t="s">
        <v>164</v>
      </c>
      <c r="E118" s="214" t="s">
        <v>19</v>
      </c>
      <c r="F118" s="215" t="s">
        <v>720</v>
      </c>
      <c r="G118" s="212"/>
      <c r="H118" s="216">
        <v>68</v>
      </c>
      <c r="I118" s="217"/>
      <c r="J118" s="212"/>
      <c r="K118" s="212"/>
      <c r="L118" s="218"/>
      <c r="M118" s="219"/>
      <c r="N118" s="220"/>
      <c r="O118" s="220"/>
      <c r="P118" s="220"/>
      <c r="Q118" s="220"/>
      <c r="R118" s="220"/>
      <c r="S118" s="220"/>
      <c r="T118" s="221"/>
      <c r="AT118" s="222" t="s">
        <v>164</v>
      </c>
      <c r="AU118" s="222" t="s">
        <v>84</v>
      </c>
      <c r="AV118" s="13" t="s">
        <v>86</v>
      </c>
      <c r="AW118" s="13" t="s">
        <v>37</v>
      </c>
      <c r="AX118" s="13" t="s">
        <v>76</v>
      </c>
      <c r="AY118" s="222" t="s">
        <v>137</v>
      </c>
    </row>
    <row r="119" spans="1:65" s="14" customFormat="1" ht="10.199999999999999">
      <c r="B119" s="223"/>
      <c r="C119" s="224"/>
      <c r="D119" s="213" t="s">
        <v>164</v>
      </c>
      <c r="E119" s="225" t="s">
        <v>19</v>
      </c>
      <c r="F119" s="226" t="s">
        <v>166</v>
      </c>
      <c r="G119" s="224"/>
      <c r="H119" s="227">
        <v>68</v>
      </c>
      <c r="I119" s="228"/>
      <c r="J119" s="224"/>
      <c r="K119" s="224"/>
      <c r="L119" s="229"/>
      <c r="M119" s="230"/>
      <c r="N119" s="231"/>
      <c r="O119" s="231"/>
      <c r="P119" s="231"/>
      <c r="Q119" s="231"/>
      <c r="R119" s="231"/>
      <c r="S119" s="231"/>
      <c r="T119" s="232"/>
      <c r="AT119" s="233" t="s">
        <v>164</v>
      </c>
      <c r="AU119" s="233" t="s">
        <v>84</v>
      </c>
      <c r="AV119" s="14" t="s">
        <v>142</v>
      </c>
      <c r="AW119" s="14" t="s">
        <v>37</v>
      </c>
      <c r="AX119" s="14" t="s">
        <v>84</v>
      </c>
      <c r="AY119" s="233" t="s">
        <v>137</v>
      </c>
    </row>
    <row r="120" spans="1:65" s="2" customFormat="1" ht="21.75" customHeight="1">
      <c r="A120" s="35"/>
      <c r="B120" s="36"/>
      <c r="C120" s="186" t="s">
        <v>282</v>
      </c>
      <c r="D120" s="186" t="s">
        <v>138</v>
      </c>
      <c r="E120" s="187" t="s">
        <v>440</v>
      </c>
      <c r="F120" s="188" t="s">
        <v>251</v>
      </c>
      <c r="G120" s="189" t="s">
        <v>252</v>
      </c>
      <c r="H120" s="190">
        <v>68</v>
      </c>
      <c r="I120" s="191"/>
      <c r="J120" s="192">
        <f>ROUND(I120*H120,2)</f>
        <v>0</v>
      </c>
      <c r="K120" s="188" t="s">
        <v>161</v>
      </c>
      <c r="L120" s="40"/>
      <c r="M120" s="193" t="s">
        <v>19</v>
      </c>
      <c r="N120" s="194" t="s">
        <v>47</v>
      </c>
      <c r="O120" s="65"/>
      <c r="P120" s="195">
        <f>O120*H120</f>
        <v>0</v>
      </c>
      <c r="Q120" s="195">
        <v>0</v>
      </c>
      <c r="R120" s="195">
        <f>Q120*H120</f>
        <v>0</v>
      </c>
      <c r="S120" s="195">
        <v>0</v>
      </c>
      <c r="T120" s="196">
        <f>S120*H120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197" t="s">
        <v>142</v>
      </c>
      <c r="AT120" s="197" t="s">
        <v>138</v>
      </c>
      <c r="AU120" s="197" t="s">
        <v>84</v>
      </c>
      <c r="AY120" s="18" t="s">
        <v>137</v>
      </c>
      <c r="BE120" s="198">
        <f>IF(N120="základní",J120,0)</f>
        <v>0</v>
      </c>
      <c r="BF120" s="198">
        <f>IF(N120="snížená",J120,0)</f>
        <v>0</v>
      </c>
      <c r="BG120" s="198">
        <f>IF(N120="zákl. přenesená",J120,0)</f>
        <v>0</v>
      </c>
      <c r="BH120" s="198">
        <f>IF(N120="sníž. přenesená",J120,0)</f>
        <v>0</v>
      </c>
      <c r="BI120" s="198">
        <f>IF(N120="nulová",J120,0)</f>
        <v>0</v>
      </c>
      <c r="BJ120" s="18" t="s">
        <v>84</v>
      </c>
      <c r="BK120" s="198">
        <f>ROUND(I120*H120,2)</f>
        <v>0</v>
      </c>
      <c r="BL120" s="18" t="s">
        <v>142</v>
      </c>
      <c r="BM120" s="197" t="s">
        <v>285</v>
      </c>
    </row>
    <row r="121" spans="1:65" s="2" customFormat="1" ht="16.5" customHeight="1">
      <c r="A121" s="35"/>
      <c r="B121" s="36"/>
      <c r="C121" s="186" t="s">
        <v>152</v>
      </c>
      <c r="D121" s="186" t="s">
        <v>138</v>
      </c>
      <c r="E121" s="187" t="s">
        <v>723</v>
      </c>
      <c r="F121" s="188" t="s">
        <v>724</v>
      </c>
      <c r="G121" s="189" t="s">
        <v>252</v>
      </c>
      <c r="H121" s="190">
        <v>192</v>
      </c>
      <c r="I121" s="191"/>
      <c r="J121" s="192">
        <f>ROUND(I121*H121,2)</f>
        <v>0</v>
      </c>
      <c r="K121" s="188" t="s">
        <v>161</v>
      </c>
      <c r="L121" s="40"/>
      <c r="M121" s="193" t="s">
        <v>19</v>
      </c>
      <c r="N121" s="194" t="s">
        <v>47</v>
      </c>
      <c r="O121" s="65"/>
      <c r="P121" s="195">
        <f>O121*H121</f>
        <v>0</v>
      </c>
      <c r="Q121" s="195">
        <v>0</v>
      </c>
      <c r="R121" s="195">
        <f>Q121*H121</f>
        <v>0</v>
      </c>
      <c r="S121" s="195">
        <v>0</v>
      </c>
      <c r="T121" s="196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197" t="s">
        <v>142</v>
      </c>
      <c r="AT121" s="197" t="s">
        <v>138</v>
      </c>
      <c r="AU121" s="197" t="s">
        <v>84</v>
      </c>
      <c r="AY121" s="18" t="s">
        <v>137</v>
      </c>
      <c r="BE121" s="198">
        <f>IF(N121="základní",J121,0)</f>
        <v>0</v>
      </c>
      <c r="BF121" s="198">
        <f>IF(N121="snížená",J121,0)</f>
        <v>0</v>
      </c>
      <c r="BG121" s="198">
        <f>IF(N121="zákl. přenesená",J121,0)</f>
        <v>0</v>
      </c>
      <c r="BH121" s="198">
        <f>IF(N121="sníž. přenesená",J121,0)</f>
        <v>0</v>
      </c>
      <c r="BI121" s="198">
        <f>IF(N121="nulová",J121,0)</f>
        <v>0</v>
      </c>
      <c r="BJ121" s="18" t="s">
        <v>84</v>
      </c>
      <c r="BK121" s="198">
        <f>ROUND(I121*H121,2)</f>
        <v>0</v>
      </c>
      <c r="BL121" s="18" t="s">
        <v>142</v>
      </c>
      <c r="BM121" s="197" t="s">
        <v>288</v>
      </c>
    </row>
    <row r="122" spans="1:65" s="13" customFormat="1" ht="10.199999999999999">
      <c r="B122" s="211"/>
      <c r="C122" s="212"/>
      <c r="D122" s="213" t="s">
        <v>164</v>
      </c>
      <c r="E122" s="214" t="s">
        <v>19</v>
      </c>
      <c r="F122" s="215" t="s">
        <v>725</v>
      </c>
      <c r="G122" s="212"/>
      <c r="H122" s="216">
        <v>192</v>
      </c>
      <c r="I122" s="217"/>
      <c r="J122" s="212"/>
      <c r="K122" s="212"/>
      <c r="L122" s="218"/>
      <c r="M122" s="219"/>
      <c r="N122" s="220"/>
      <c r="O122" s="220"/>
      <c r="P122" s="220"/>
      <c r="Q122" s="220"/>
      <c r="R122" s="220"/>
      <c r="S122" s="220"/>
      <c r="T122" s="221"/>
      <c r="AT122" s="222" t="s">
        <v>164</v>
      </c>
      <c r="AU122" s="222" t="s">
        <v>84</v>
      </c>
      <c r="AV122" s="13" t="s">
        <v>86</v>
      </c>
      <c r="AW122" s="13" t="s">
        <v>37</v>
      </c>
      <c r="AX122" s="13" t="s">
        <v>76</v>
      </c>
      <c r="AY122" s="222" t="s">
        <v>137</v>
      </c>
    </row>
    <row r="123" spans="1:65" s="14" customFormat="1" ht="10.199999999999999">
      <c r="B123" s="223"/>
      <c r="C123" s="224"/>
      <c r="D123" s="213" t="s">
        <v>164</v>
      </c>
      <c r="E123" s="225" t="s">
        <v>19</v>
      </c>
      <c r="F123" s="226" t="s">
        <v>166</v>
      </c>
      <c r="G123" s="224"/>
      <c r="H123" s="227">
        <v>192</v>
      </c>
      <c r="I123" s="228"/>
      <c r="J123" s="224"/>
      <c r="K123" s="224"/>
      <c r="L123" s="229"/>
      <c r="M123" s="230"/>
      <c r="N123" s="231"/>
      <c r="O123" s="231"/>
      <c r="P123" s="231"/>
      <c r="Q123" s="231"/>
      <c r="R123" s="231"/>
      <c r="S123" s="231"/>
      <c r="T123" s="232"/>
      <c r="AT123" s="233" t="s">
        <v>164</v>
      </c>
      <c r="AU123" s="233" t="s">
        <v>84</v>
      </c>
      <c r="AV123" s="14" t="s">
        <v>142</v>
      </c>
      <c r="AW123" s="14" t="s">
        <v>37</v>
      </c>
      <c r="AX123" s="14" t="s">
        <v>84</v>
      </c>
      <c r="AY123" s="233" t="s">
        <v>137</v>
      </c>
    </row>
    <row r="124" spans="1:65" s="2" customFormat="1" ht="21.75" customHeight="1">
      <c r="A124" s="35"/>
      <c r="B124" s="36"/>
      <c r="C124" s="186" t="s">
        <v>291</v>
      </c>
      <c r="D124" s="186" t="s">
        <v>138</v>
      </c>
      <c r="E124" s="187" t="s">
        <v>726</v>
      </c>
      <c r="F124" s="188" t="s">
        <v>434</v>
      </c>
      <c r="G124" s="189" t="s">
        <v>252</v>
      </c>
      <c r="H124" s="190">
        <v>192</v>
      </c>
      <c r="I124" s="191"/>
      <c r="J124" s="192">
        <f>ROUND(I124*H124,2)</f>
        <v>0</v>
      </c>
      <c r="K124" s="188" t="s">
        <v>161</v>
      </c>
      <c r="L124" s="40"/>
      <c r="M124" s="193" t="s">
        <v>19</v>
      </c>
      <c r="N124" s="194" t="s">
        <v>47</v>
      </c>
      <c r="O124" s="65"/>
      <c r="P124" s="195">
        <f>O124*H124</f>
        <v>0</v>
      </c>
      <c r="Q124" s="195">
        <v>0</v>
      </c>
      <c r="R124" s="195">
        <f>Q124*H124</f>
        <v>0</v>
      </c>
      <c r="S124" s="195">
        <v>0</v>
      </c>
      <c r="T124" s="196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197" t="s">
        <v>142</v>
      </c>
      <c r="AT124" s="197" t="s">
        <v>138</v>
      </c>
      <c r="AU124" s="197" t="s">
        <v>84</v>
      </c>
      <c r="AY124" s="18" t="s">
        <v>137</v>
      </c>
      <c r="BE124" s="198">
        <f>IF(N124="základní",J124,0)</f>
        <v>0</v>
      </c>
      <c r="BF124" s="198">
        <f>IF(N124="snížená",J124,0)</f>
        <v>0</v>
      </c>
      <c r="BG124" s="198">
        <f>IF(N124="zákl. přenesená",J124,0)</f>
        <v>0</v>
      </c>
      <c r="BH124" s="198">
        <f>IF(N124="sníž. přenesená",J124,0)</f>
        <v>0</v>
      </c>
      <c r="BI124" s="198">
        <f>IF(N124="nulová",J124,0)</f>
        <v>0</v>
      </c>
      <c r="BJ124" s="18" t="s">
        <v>84</v>
      </c>
      <c r="BK124" s="198">
        <f>ROUND(I124*H124,2)</f>
        <v>0</v>
      </c>
      <c r="BL124" s="18" t="s">
        <v>142</v>
      </c>
      <c r="BM124" s="197" t="s">
        <v>294</v>
      </c>
    </row>
    <row r="125" spans="1:65" s="12" customFormat="1" ht="25.95" customHeight="1">
      <c r="B125" s="172"/>
      <c r="C125" s="173"/>
      <c r="D125" s="174" t="s">
        <v>75</v>
      </c>
      <c r="E125" s="175" t="s">
        <v>442</v>
      </c>
      <c r="F125" s="175" t="s">
        <v>443</v>
      </c>
      <c r="G125" s="173"/>
      <c r="H125" s="173"/>
      <c r="I125" s="176"/>
      <c r="J125" s="177">
        <f>BK125</f>
        <v>0</v>
      </c>
      <c r="K125" s="173"/>
      <c r="L125" s="178"/>
      <c r="M125" s="179"/>
      <c r="N125" s="180"/>
      <c r="O125" s="180"/>
      <c r="P125" s="181">
        <f>SUM(P126:P127)</f>
        <v>0</v>
      </c>
      <c r="Q125" s="180"/>
      <c r="R125" s="181">
        <f>SUM(R126:R127)</f>
        <v>0</v>
      </c>
      <c r="S125" s="180"/>
      <c r="T125" s="182">
        <f>SUM(T126:T127)</f>
        <v>0</v>
      </c>
      <c r="AR125" s="183" t="s">
        <v>84</v>
      </c>
      <c r="AT125" s="184" t="s">
        <v>75</v>
      </c>
      <c r="AU125" s="184" t="s">
        <v>76</v>
      </c>
      <c r="AY125" s="183" t="s">
        <v>137</v>
      </c>
      <c r="BK125" s="185">
        <f>SUM(BK126:BK127)</f>
        <v>0</v>
      </c>
    </row>
    <row r="126" spans="1:65" s="2" customFormat="1" ht="21.75" customHeight="1">
      <c r="A126" s="35"/>
      <c r="B126" s="36"/>
      <c r="C126" s="186" t="s">
        <v>247</v>
      </c>
      <c r="D126" s="186" t="s">
        <v>138</v>
      </c>
      <c r="E126" s="187" t="s">
        <v>444</v>
      </c>
      <c r="F126" s="188" t="s">
        <v>445</v>
      </c>
      <c r="G126" s="189" t="s">
        <v>252</v>
      </c>
      <c r="H126" s="190">
        <v>34.176000000000002</v>
      </c>
      <c r="I126" s="191"/>
      <c r="J126" s="192">
        <f>ROUND(I126*H126,2)</f>
        <v>0</v>
      </c>
      <c r="K126" s="188" t="s">
        <v>161</v>
      </c>
      <c r="L126" s="40"/>
      <c r="M126" s="193" t="s">
        <v>19</v>
      </c>
      <c r="N126" s="194" t="s">
        <v>47</v>
      </c>
      <c r="O126" s="65"/>
      <c r="P126" s="195">
        <f>O126*H126</f>
        <v>0</v>
      </c>
      <c r="Q126" s="195">
        <v>0</v>
      </c>
      <c r="R126" s="195">
        <f>Q126*H126</f>
        <v>0</v>
      </c>
      <c r="S126" s="195">
        <v>0</v>
      </c>
      <c r="T126" s="196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197" t="s">
        <v>142</v>
      </c>
      <c r="AT126" s="197" t="s">
        <v>138</v>
      </c>
      <c r="AU126" s="197" t="s">
        <v>84</v>
      </c>
      <c r="AY126" s="18" t="s">
        <v>137</v>
      </c>
      <c r="BE126" s="198">
        <f>IF(N126="základní",J126,0)</f>
        <v>0</v>
      </c>
      <c r="BF126" s="198">
        <f>IF(N126="snížená",J126,0)</f>
        <v>0</v>
      </c>
      <c r="BG126" s="198">
        <f>IF(N126="zákl. přenesená",J126,0)</f>
        <v>0</v>
      </c>
      <c r="BH126" s="198">
        <f>IF(N126="sníž. přenesená",J126,0)</f>
        <v>0</v>
      </c>
      <c r="BI126" s="198">
        <f>IF(N126="nulová",J126,0)</f>
        <v>0</v>
      </c>
      <c r="BJ126" s="18" t="s">
        <v>84</v>
      </c>
      <c r="BK126" s="198">
        <f>ROUND(I126*H126,2)</f>
        <v>0</v>
      </c>
      <c r="BL126" s="18" t="s">
        <v>142</v>
      </c>
      <c r="BM126" s="197" t="s">
        <v>300</v>
      </c>
    </row>
    <row r="127" spans="1:65" s="2" customFormat="1" ht="21.75" customHeight="1">
      <c r="A127" s="35"/>
      <c r="B127" s="36"/>
      <c r="C127" s="186" t="s">
        <v>7</v>
      </c>
      <c r="D127" s="186" t="s">
        <v>138</v>
      </c>
      <c r="E127" s="187" t="s">
        <v>727</v>
      </c>
      <c r="F127" s="188" t="s">
        <v>728</v>
      </c>
      <c r="G127" s="189" t="s">
        <v>252</v>
      </c>
      <c r="H127" s="190">
        <v>170.88</v>
      </c>
      <c r="I127" s="191"/>
      <c r="J127" s="192">
        <f>ROUND(I127*H127,2)</f>
        <v>0</v>
      </c>
      <c r="K127" s="188" t="s">
        <v>161</v>
      </c>
      <c r="L127" s="40"/>
      <c r="M127" s="193" t="s">
        <v>19</v>
      </c>
      <c r="N127" s="194" t="s">
        <v>47</v>
      </c>
      <c r="O127" s="65"/>
      <c r="P127" s="195">
        <f>O127*H127</f>
        <v>0</v>
      </c>
      <c r="Q127" s="195">
        <v>0</v>
      </c>
      <c r="R127" s="195">
        <f>Q127*H127</f>
        <v>0</v>
      </c>
      <c r="S127" s="195">
        <v>0</v>
      </c>
      <c r="T127" s="196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197" t="s">
        <v>142</v>
      </c>
      <c r="AT127" s="197" t="s">
        <v>138</v>
      </c>
      <c r="AU127" s="197" t="s">
        <v>84</v>
      </c>
      <c r="AY127" s="18" t="s">
        <v>137</v>
      </c>
      <c r="BE127" s="198">
        <f>IF(N127="základní",J127,0)</f>
        <v>0</v>
      </c>
      <c r="BF127" s="198">
        <f>IF(N127="snížená",J127,0)</f>
        <v>0</v>
      </c>
      <c r="BG127" s="198">
        <f>IF(N127="zákl. přenesená",J127,0)</f>
        <v>0</v>
      </c>
      <c r="BH127" s="198">
        <f>IF(N127="sníž. přenesená",J127,0)</f>
        <v>0</v>
      </c>
      <c r="BI127" s="198">
        <f>IF(N127="nulová",J127,0)</f>
        <v>0</v>
      </c>
      <c r="BJ127" s="18" t="s">
        <v>84</v>
      </c>
      <c r="BK127" s="198">
        <f>ROUND(I127*H127,2)</f>
        <v>0</v>
      </c>
      <c r="BL127" s="18" t="s">
        <v>142</v>
      </c>
      <c r="BM127" s="197" t="s">
        <v>304</v>
      </c>
    </row>
    <row r="128" spans="1:65" s="12" customFormat="1" ht="25.95" customHeight="1">
      <c r="B128" s="172"/>
      <c r="C128" s="173"/>
      <c r="D128" s="174" t="s">
        <v>75</v>
      </c>
      <c r="E128" s="175" t="s">
        <v>729</v>
      </c>
      <c r="F128" s="175" t="s">
        <v>730</v>
      </c>
      <c r="G128" s="173"/>
      <c r="H128" s="173"/>
      <c r="I128" s="176"/>
      <c r="J128" s="177">
        <f>BK128</f>
        <v>0</v>
      </c>
      <c r="K128" s="173"/>
      <c r="L128" s="178"/>
      <c r="M128" s="179"/>
      <c r="N128" s="180"/>
      <c r="O128" s="180"/>
      <c r="P128" s="181">
        <f>SUM(P129:P151)</f>
        <v>0</v>
      </c>
      <c r="Q128" s="180"/>
      <c r="R128" s="181">
        <f>SUM(R129:R151)</f>
        <v>1.8477999999999999</v>
      </c>
      <c r="S128" s="180"/>
      <c r="T128" s="182">
        <f>SUM(T129:T151)</f>
        <v>8.249999999999999E-2</v>
      </c>
      <c r="AR128" s="183" t="s">
        <v>86</v>
      </c>
      <c r="AT128" s="184" t="s">
        <v>75</v>
      </c>
      <c r="AU128" s="184" t="s">
        <v>76</v>
      </c>
      <c r="AY128" s="183" t="s">
        <v>137</v>
      </c>
      <c r="BK128" s="185">
        <f>SUM(BK129:BK151)</f>
        <v>0</v>
      </c>
    </row>
    <row r="129" spans="1:65" s="2" customFormat="1" ht="21.75" customHeight="1">
      <c r="A129" s="35"/>
      <c r="B129" s="36"/>
      <c r="C129" s="186" t="s">
        <v>253</v>
      </c>
      <c r="D129" s="186" t="s">
        <v>138</v>
      </c>
      <c r="E129" s="187" t="s">
        <v>731</v>
      </c>
      <c r="F129" s="188" t="s">
        <v>732</v>
      </c>
      <c r="G129" s="189" t="s">
        <v>237</v>
      </c>
      <c r="H129" s="190">
        <v>200</v>
      </c>
      <c r="I129" s="191"/>
      <c r="J129" s="192">
        <f t="shared" ref="J129:J151" si="10">ROUND(I129*H129,2)</f>
        <v>0</v>
      </c>
      <c r="K129" s="188" t="s">
        <v>161</v>
      </c>
      <c r="L129" s="40"/>
      <c r="M129" s="193" t="s">
        <v>19</v>
      </c>
      <c r="N129" s="194" t="s">
        <v>47</v>
      </c>
      <c r="O129" s="65"/>
      <c r="P129" s="195">
        <f t="shared" ref="P129:P151" si="11">O129*H129</f>
        <v>0</v>
      </c>
      <c r="Q129" s="195">
        <v>0</v>
      </c>
      <c r="R129" s="195">
        <f t="shared" ref="R129:R151" si="12">Q129*H129</f>
        <v>0</v>
      </c>
      <c r="S129" s="195">
        <v>0</v>
      </c>
      <c r="T129" s="196">
        <f t="shared" ref="T129:T151" si="13"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197" t="s">
        <v>147</v>
      </c>
      <c r="AT129" s="197" t="s">
        <v>138</v>
      </c>
      <c r="AU129" s="197" t="s">
        <v>84</v>
      </c>
      <c r="AY129" s="18" t="s">
        <v>137</v>
      </c>
      <c r="BE129" s="198">
        <f t="shared" ref="BE129:BE151" si="14">IF(N129="základní",J129,0)</f>
        <v>0</v>
      </c>
      <c r="BF129" s="198">
        <f t="shared" ref="BF129:BF151" si="15">IF(N129="snížená",J129,0)</f>
        <v>0</v>
      </c>
      <c r="BG129" s="198">
        <f t="shared" ref="BG129:BG151" si="16">IF(N129="zákl. přenesená",J129,0)</f>
        <v>0</v>
      </c>
      <c r="BH129" s="198">
        <f t="shared" ref="BH129:BH151" si="17">IF(N129="sníž. přenesená",J129,0)</f>
        <v>0</v>
      </c>
      <c r="BI129" s="198">
        <f t="shared" ref="BI129:BI151" si="18">IF(N129="nulová",J129,0)</f>
        <v>0</v>
      </c>
      <c r="BJ129" s="18" t="s">
        <v>84</v>
      </c>
      <c r="BK129" s="198">
        <f t="shared" ref="BK129:BK151" si="19">ROUND(I129*H129,2)</f>
        <v>0</v>
      </c>
      <c r="BL129" s="18" t="s">
        <v>147</v>
      </c>
      <c r="BM129" s="197" t="s">
        <v>309</v>
      </c>
    </row>
    <row r="130" spans="1:65" s="2" customFormat="1" ht="21.75" customHeight="1">
      <c r="A130" s="35"/>
      <c r="B130" s="36"/>
      <c r="C130" s="186" t="s">
        <v>310</v>
      </c>
      <c r="D130" s="186" t="s">
        <v>138</v>
      </c>
      <c r="E130" s="187" t="s">
        <v>733</v>
      </c>
      <c r="F130" s="188" t="s">
        <v>734</v>
      </c>
      <c r="G130" s="189" t="s">
        <v>237</v>
      </c>
      <c r="H130" s="190">
        <v>250</v>
      </c>
      <c r="I130" s="191"/>
      <c r="J130" s="192">
        <f t="shared" si="10"/>
        <v>0</v>
      </c>
      <c r="K130" s="188" t="s">
        <v>161</v>
      </c>
      <c r="L130" s="40"/>
      <c r="M130" s="193" t="s">
        <v>19</v>
      </c>
      <c r="N130" s="194" t="s">
        <v>47</v>
      </c>
      <c r="O130" s="65"/>
      <c r="P130" s="195">
        <f t="shared" si="11"/>
        <v>0</v>
      </c>
      <c r="Q130" s="195">
        <v>0</v>
      </c>
      <c r="R130" s="195">
        <f t="shared" si="12"/>
        <v>0</v>
      </c>
      <c r="S130" s="195">
        <v>0</v>
      </c>
      <c r="T130" s="196">
        <f t="shared" si="13"/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197" t="s">
        <v>147</v>
      </c>
      <c r="AT130" s="197" t="s">
        <v>138</v>
      </c>
      <c r="AU130" s="197" t="s">
        <v>84</v>
      </c>
      <c r="AY130" s="18" t="s">
        <v>137</v>
      </c>
      <c r="BE130" s="198">
        <f t="shared" si="14"/>
        <v>0</v>
      </c>
      <c r="BF130" s="198">
        <f t="shared" si="15"/>
        <v>0</v>
      </c>
      <c r="BG130" s="198">
        <f t="shared" si="16"/>
        <v>0</v>
      </c>
      <c r="BH130" s="198">
        <f t="shared" si="17"/>
        <v>0</v>
      </c>
      <c r="BI130" s="198">
        <f t="shared" si="18"/>
        <v>0</v>
      </c>
      <c r="BJ130" s="18" t="s">
        <v>84</v>
      </c>
      <c r="BK130" s="198">
        <f t="shared" si="19"/>
        <v>0</v>
      </c>
      <c r="BL130" s="18" t="s">
        <v>147</v>
      </c>
      <c r="BM130" s="197" t="s">
        <v>313</v>
      </c>
    </row>
    <row r="131" spans="1:65" s="2" customFormat="1" ht="21.75" customHeight="1">
      <c r="A131" s="35"/>
      <c r="B131" s="36"/>
      <c r="C131" s="186" t="s">
        <v>258</v>
      </c>
      <c r="D131" s="186" t="s">
        <v>138</v>
      </c>
      <c r="E131" s="187" t="s">
        <v>735</v>
      </c>
      <c r="F131" s="188" t="s">
        <v>736</v>
      </c>
      <c r="G131" s="189" t="s">
        <v>237</v>
      </c>
      <c r="H131" s="190">
        <v>560</v>
      </c>
      <c r="I131" s="191"/>
      <c r="J131" s="192">
        <f t="shared" si="10"/>
        <v>0</v>
      </c>
      <c r="K131" s="188" t="s">
        <v>161</v>
      </c>
      <c r="L131" s="40"/>
      <c r="M131" s="193" t="s">
        <v>19</v>
      </c>
      <c r="N131" s="194" t="s">
        <v>47</v>
      </c>
      <c r="O131" s="65"/>
      <c r="P131" s="195">
        <f t="shared" si="11"/>
        <v>0</v>
      </c>
      <c r="Q131" s="195">
        <v>0</v>
      </c>
      <c r="R131" s="195">
        <f t="shared" si="12"/>
        <v>0</v>
      </c>
      <c r="S131" s="195">
        <v>0</v>
      </c>
      <c r="T131" s="196">
        <f t="shared" si="1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197" t="s">
        <v>147</v>
      </c>
      <c r="AT131" s="197" t="s">
        <v>138</v>
      </c>
      <c r="AU131" s="197" t="s">
        <v>84</v>
      </c>
      <c r="AY131" s="18" t="s">
        <v>137</v>
      </c>
      <c r="BE131" s="198">
        <f t="shared" si="14"/>
        <v>0</v>
      </c>
      <c r="BF131" s="198">
        <f t="shared" si="15"/>
        <v>0</v>
      </c>
      <c r="BG131" s="198">
        <f t="shared" si="16"/>
        <v>0</v>
      </c>
      <c r="BH131" s="198">
        <f t="shared" si="17"/>
        <v>0</v>
      </c>
      <c r="BI131" s="198">
        <f t="shared" si="18"/>
        <v>0</v>
      </c>
      <c r="BJ131" s="18" t="s">
        <v>84</v>
      </c>
      <c r="BK131" s="198">
        <f t="shared" si="19"/>
        <v>0</v>
      </c>
      <c r="BL131" s="18" t="s">
        <v>147</v>
      </c>
      <c r="BM131" s="197" t="s">
        <v>317</v>
      </c>
    </row>
    <row r="132" spans="1:65" s="2" customFormat="1" ht="16.5" customHeight="1">
      <c r="A132" s="35"/>
      <c r="B132" s="36"/>
      <c r="C132" s="199" t="s">
        <v>318</v>
      </c>
      <c r="D132" s="199" t="s">
        <v>143</v>
      </c>
      <c r="E132" s="200" t="s">
        <v>737</v>
      </c>
      <c r="F132" s="201" t="s">
        <v>738</v>
      </c>
      <c r="G132" s="202" t="s">
        <v>237</v>
      </c>
      <c r="H132" s="203">
        <v>180</v>
      </c>
      <c r="I132" s="204"/>
      <c r="J132" s="205">
        <f t="shared" si="10"/>
        <v>0</v>
      </c>
      <c r="K132" s="201" t="s">
        <v>161</v>
      </c>
      <c r="L132" s="206"/>
      <c r="M132" s="207" t="s">
        <v>19</v>
      </c>
      <c r="N132" s="208" t="s">
        <v>47</v>
      </c>
      <c r="O132" s="65"/>
      <c r="P132" s="195">
        <f t="shared" si="11"/>
        <v>0</v>
      </c>
      <c r="Q132" s="195">
        <v>1.57E-3</v>
      </c>
      <c r="R132" s="195">
        <f t="shared" si="12"/>
        <v>0.28260000000000002</v>
      </c>
      <c r="S132" s="195">
        <v>0</v>
      </c>
      <c r="T132" s="196">
        <f t="shared" si="1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197" t="s">
        <v>277</v>
      </c>
      <c r="AT132" s="197" t="s">
        <v>143</v>
      </c>
      <c r="AU132" s="197" t="s">
        <v>84</v>
      </c>
      <c r="AY132" s="18" t="s">
        <v>137</v>
      </c>
      <c r="BE132" s="198">
        <f t="shared" si="14"/>
        <v>0</v>
      </c>
      <c r="BF132" s="198">
        <f t="shared" si="15"/>
        <v>0</v>
      </c>
      <c r="BG132" s="198">
        <f t="shared" si="16"/>
        <v>0</v>
      </c>
      <c r="BH132" s="198">
        <f t="shared" si="17"/>
        <v>0</v>
      </c>
      <c r="BI132" s="198">
        <f t="shared" si="18"/>
        <v>0</v>
      </c>
      <c r="BJ132" s="18" t="s">
        <v>84</v>
      </c>
      <c r="BK132" s="198">
        <f t="shared" si="19"/>
        <v>0</v>
      </c>
      <c r="BL132" s="18" t="s">
        <v>147</v>
      </c>
      <c r="BM132" s="197" t="s">
        <v>321</v>
      </c>
    </row>
    <row r="133" spans="1:65" s="2" customFormat="1" ht="16.5" customHeight="1">
      <c r="A133" s="35"/>
      <c r="B133" s="36"/>
      <c r="C133" s="199" t="s">
        <v>262</v>
      </c>
      <c r="D133" s="199" t="s">
        <v>143</v>
      </c>
      <c r="E133" s="200" t="s">
        <v>739</v>
      </c>
      <c r="F133" s="201" t="s">
        <v>740</v>
      </c>
      <c r="G133" s="202" t="s">
        <v>237</v>
      </c>
      <c r="H133" s="203">
        <v>380</v>
      </c>
      <c r="I133" s="204"/>
      <c r="J133" s="205">
        <f t="shared" si="10"/>
        <v>0</v>
      </c>
      <c r="K133" s="201" t="s">
        <v>161</v>
      </c>
      <c r="L133" s="206"/>
      <c r="M133" s="207" t="s">
        <v>19</v>
      </c>
      <c r="N133" s="208" t="s">
        <v>47</v>
      </c>
      <c r="O133" s="65"/>
      <c r="P133" s="195">
        <f t="shared" si="11"/>
        <v>0</v>
      </c>
      <c r="Q133" s="195">
        <v>8.9999999999999998E-4</v>
      </c>
      <c r="R133" s="195">
        <f t="shared" si="12"/>
        <v>0.34199999999999997</v>
      </c>
      <c r="S133" s="195">
        <v>0</v>
      </c>
      <c r="T133" s="196">
        <f t="shared" si="1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197" t="s">
        <v>277</v>
      </c>
      <c r="AT133" s="197" t="s">
        <v>143</v>
      </c>
      <c r="AU133" s="197" t="s">
        <v>84</v>
      </c>
      <c r="AY133" s="18" t="s">
        <v>137</v>
      </c>
      <c r="BE133" s="198">
        <f t="shared" si="14"/>
        <v>0</v>
      </c>
      <c r="BF133" s="198">
        <f t="shared" si="15"/>
        <v>0</v>
      </c>
      <c r="BG133" s="198">
        <f t="shared" si="16"/>
        <v>0</v>
      </c>
      <c r="BH133" s="198">
        <f t="shared" si="17"/>
        <v>0</v>
      </c>
      <c r="BI133" s="198">
        <f t="shared" si="18"/>
        <v>0</v>
      </c>
      <c r="BJ133" s="18" t="s">
        <v>84</v>
      </c>
      <c r="BK133" s="198">
        <f t="shared" si="19"/>
        <v>0</v>
      </c>
      <c r="BL133" s="18" t="s">
        <v>147</v>
      </c>
      <c r="BM133" s="197" t="s">
        <v>326</v>
      </c>
    </row>
    <row r="134" spans="1:65" s="2" customFormat="1" ht="16.5" customHeight="1">
      <c r="A134" s="35"/>
      <c r="B134" s="36"/>
      <c r="C134" s="199" t="s">
        <v>327</v>
      </c>
      <c r="D134" s="199" t="s">
        <v>143</v>
      </c>
      <c r="E134" s="200" t="s">
        <v>741</v>
      </c>
      <c r="F134" s="201" t="s">
        <v>742</v>
      </c>
      <c r="G134" s="202" t="s">
        <v>237</v>
      </c>
      <c r="H134" s="203">
        <v>250</v>
      </c>
      <c r="I134" s="204"/>
      <c r="J134" s="205">
        <f t="shared" si="10"/>
        <v>0</v>
      </c>
      <c r="K134" s="201" t="s">
        <v>161</v>
      </c>
      <c r="L134" s="206"/>
      <c r="M134" s="207" t="s">
        <v>19</v>
      </c>
      <c r="N134" s="208" t="s">
        <v>47</v>
      </c>
      <c r="O134" s="65"/>
      <c r="P134" s="195">
        <f t="shared" si="11"/>
        <v>0</v>
      </c>
      <c r="Q134" s="195">
        <v>6.3000000000000003E-4</v>
      </c>
      <c r="R134" s="195">
        <f t="shared" si="12"/>
        <v>0.1575</v>
      </c>
      <c r="S134" s="195">
        <v>0</v>
      </c>
      <c r="T134" s="196">
        <f t="shared" si="1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197" t="s">
        <v>277</v>
      </c>
      <c r="AT134" s="197" t="s">
        <v>143</v>
      </c>
      <c r="AU134" s="197" t="s">
        <v>84</v>
      </c>
      <c r="AY134" s="18" t="s">
        <v>137</v>
      </c>
      <c r="BE134" s="198">
        <f t="shared" si="14"/>
        <v>0</v>
      </c>
      <c r="BF134" s="198">
        <f t="shared" si="15"/>
        <v>0</v>
      </c>
      <c r="BG134" s="198">
        <f t="shared" si="16"/>
        <v>0</v>
      </c>
      <c r="BH134" s="198">
        <f t="shared" si="17"/>
        <v>0</v>
      </c>
      <c r="BI134" s="198">
        <f t="shared" si="18"/>
        <v>0</v>
      </c>
      <c r="BJ134" s="18" t="s">
        <v>84</v>
      </c>
      <c r="BK134" s="198">
        <f t="shared" si="19"/>
        <v>0</v>
      </c>
      <c r="BL134" s="18" t="s">
        <v>147</v>
      </c>
      <c r="BM134" s="197" t="s">
        <v>330</v>
      </c>
    </row>
    <row r="135" spans="1:65" s="2" customFormat="1" ht="21.75" customHeight="1">
      <c r="A135" s="35"/>
      <c r="B135" s="36"/>
      <c r="C135" s="186" t="s">
        <v>267</v>
      </c>
      <c r="D135" s="186" t="s">
        <v>138</v>
      </c>
      <c r="E135" s="187" t="s">
        <v>743</v>
      </c>
      <c r="F135" s="188" t="s">
        <v>744</v>
      </c>
      <c r="G135" s="189" t="s">
        <v>237</v>
      </c>
      <c r="H135" s="190">
        <v>350</v>
      </c>
      <c r="I135" s="191"/>
      <c r="J135" s="192">
        <f t="shared" si="10"/>
        <v>0</v>
      </c>
      <c r="K135" s="188" t="s">
        <v>19</v>
      </c>
      <c r="L135" s="40"/>
      <c r="M135" s="193" t="s">
        <v>19</v>
      </c>
      <c r="N135" s="194" t="s">
        <v>47</v>
      </c>
      <c r="O135" s="65"/>
      <c r="P135" s="195">
        <f t="shared" si="11"/>
        <v>0</v>
      </c>
      <c r="Q135" s="195">
        <v>0</v>
      </c>
      <c r="R135" s="195">
        <f t="shared" si="12"/>
        <v>0</v>
      </c>
      <c r="S135" s="195">
        <v>0</v>
      </c>
      <c r="T135" s="196">
        <f t="shared" si="1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197" t="s">
        <v>147</v>
      </c>
      <c r="AT135" s="197" t="s">
        <v>138</v>
      </c>
      <c r="AU135" s="197" t="s">
        <v>84</v>
      </c>
      <c r="AY135" s="18" t="s">
        <v>137</v>
      </c>
      <c r="BE135" s="198">
        <f t="shared" si="14"/>
        <v>0</v>
      </c>
      <c r="BF135" s="198">
        <f t="shared" si="15"/>
        <v>0</v>
      </c>
      <c r="BG135" s="198">
        <f t="shared" si="16"/>
        <v>0</v>
      </c>
      <c r="BH135" s="198">
        <f t="shared" si="17"/>
        <v>0</v>
      </c>
      <c r="BI135" s="198">
        <f t="shared" si="18"/>
        <v>0</v>
      </c>
      <c r="BJ135" s="18" t="s">
        <v>84</v>
      </c>
      <c r="BK135" s="198">
        <f t="shared" si="19"/>
        <v>0</v>
      </c>
      <c r="BL135" s="18" t="s">
        <v>147</v>
      </c>
      <c r="BM135" s="197" t="s">
        <v>333</v>
      </c>
    </row>
    <row r="136" spans="1:65" s="2" customFormat="1" ht="16.5" customHeight="1">
      <c r="A136" s="35"/>
      <c r="B136" s="36"/>
      <c r="C136" s="186" t="s">
        <v>334</v>
      </c>
      <c r="D136" s="186" t="s">
        <v>138</v>
      </c>
      <c r="E136" s="187" t="s">
        <v>745</v>
      </c>
      <c r="F136" s="188" t="s">
        <v>746</v>
      </c>
      <c r="G136" s="189" t="s">
        <v>151</v>
      </c>
      <c r="H136" s="190">
        <v>68</v>
      </c>
      <c r="I136" s="191"/>
      <c r="J136" s="192">
        <f t="shared" si="10"/>
        <v>0</v>
      </c>
      <c r="K136" s="188" t="s">
        <v>161</v>
      </c>
      <c r="L136" s="40"/>
      <c r="M136" s="193" t="s">
        <v>19</v>
      </c>
      <c r="N136" s="194" t="s">
        <v>47</v>
      </c>
      <c r="O136" s="65"/>
      <c r="P136" s="195">
        <f t="shared" si="11"/>
        <v>0</v>
      </c>
      <c r="Q136" s="195">
        <v>0</v>
      </c>
      <c r="R136" s="195">
        <f t="shared" si="12"/>
        <v>0</v>
      </c>
      <c r="S136" s="195">
        <v>0</v>
      </c>
      <c r="T136" s="196">
        <f t="shared" si="13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97" t="s">
        <v>147</v>
      </c>
      <c r="AT136" s="197" t="s">
        <v>138</v>
      </c>
      <c r="AU136" s="197" t="s">
        <v>84</v>
      </c>
      <c r="AY136" s="18" t="s">
        <v>137</v>
      </c>
      <c r="BE136" s="198">
        <f t="shared" si="14"/>
        <v>0</v>
      </c>
      <c r="BF136" s="198">
        <f t="shared" si="15"/>
        <v>0</v>
      </c>
      <c r="BG136" s="198">
        <f t="shared" si="16"/>
        <v>0</v>
      </c>
      <c r="BH136" s="198">
        <f t="shared" si="17"/>
        <v>0</v>
      </c>
      <c r="BI136" s="198">
        <f t="shared" si="18"/>
        <v>0</v>
      </c>
      <c r="BJ136" s="18" t="s">
        <v>84</v>
      </c>
      <c r="BK136" s="198">
        <f t="shared" si="19"/>
        <v>0</v>
      </c>
      <c r="BL136" s="18" t="s">
        <v>147</v>
      </c>
      <c r="BM136" s="197" t="s">
        <v>337</v>
      </c>
    </row>
    <row r="137" spans="1:65" s="2" customFormat="1" ht="16.5" customHeight="1">
      <c r="A137" s="35"/>
      <c r="B137" s="36"/>
      <c r="C137" s="186" t="s">
        <v>248</v>
      </c>
      <c r="D137" s="186" t="s">
        <v>138</v>
      </c>
      <c r="E137" s="187" t="s">
        <v>747</v>
      </c>
      <c r="F137" s="188" t="s">
        <v>748</v>
      </c>
      <c r="G137" s="189" t="s">
        <v>151</v>
      </c>
      <c r="H137" s="190">
        <v>68</v>
      </c>
      <c r="I137" s="191"/>
      <c r="J137" s="192">
        <f t="shared" si="10"/>
        <v>0</v>
      </c>
      <c r="K137" s="188" t="s">
        <v>19</v>
      </c>
      <c r="L137" s="40"/>
      <c r="M137" s="193" t="s">
        <v>19</v>
      </c>
      <c r="N137" s="194" t="s">
        <v>47</v>
      </c>
      <c r="O137" s="65"/>
      <c r="P137" s="195">
        <f t="shared" si="11"/>
        <v>0</v>
      </c>
      <c r="Q137" s="195">
        <v>0</v>
      </c>
      <c r="R137" s="195">
        <f t="shared" si="12"/>
        <v>0</v>
      </c>
      <c r="S137" s="195">
        <v>0</v>
      </c>
      <c r="T137" s="196">
        <f t="shared" si="13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97" t="s">
        <v>147</v>
      </c>
      <c r="AT137" s="197" t="s">
        <v>138</v>
      </c>
      <c r="AU137" s="197" t="s">
        <v>84</v>
      </c>
      <c r="AY137" s="18" t="s">
        <v>137</v>
      </c>
      <c r="BE137" s="198">
        <f t="shared" si="14"/>
        <v>0</v>
      </c>
      <c r="BF137" s="198">
        <f t="shared" si="15"/>
        <v>0</v>
      </c>
      <c r="BG137" s="198">
        <f t="shared" si="16"/>
        <v>0</v>
      </c>
      <c r="BH137" s="198">
        <f t="shared" si="17"/>
        <v>0</v>
      </c>
      <c r="BI137" s="198">
        <f t="shared" si="18"/>
        <v>0</v>
      </c>
      <c r="BJ137" s="18" t="s">
        <v>84</v>
      </c>
      <c r="BK137" s="198">
        <f t="shared" si="19"/>
        <v>0</v>
      </c>
      <c r="BL137" s="18" t="s">
        <v>147</v>
      </c>
      <c r="BM137" s="197" t="s">
        <v>340</v>
      </c>
    </row>
    <row r="138" spans="1:65" s="2" customFormat="1" ht="16.5" customHeight="1">
      <c r="A138" s="35"/>
      <c r="B138" s="36"/>
      <c r="C138" s="186" t="s">
        <v>341</v>
      </c>
      <c r="D138" s="186" t="s">
        <v>138</v>
      </c>
      <c r="E138" s="187" t="s">
        <v>749</v>
      </c>
      <c r="F138" s="188" t="s">
        <v>750</v>
      </c>
      <c r="G138" s="189" t="s">
        <v>151</v>
      </c>
      <c r="H138" s="190">
        <v>14</v>
      </c>
      <c r="I138" s="191"/>
      <c r="J138" s="192">
        <f t="shared" si="10"/>
        <v>0</v>
      </c>
      <c r="K138" s="188" t="s">
        <v>19</v>
      </c>
      <c r="L138" s="40"/>
      <c r="M138" s="193" t="s">
        <v>19</v>
      </c>
      <c r="N138" s="194" t="s">
        <v>47</v>
      </c>
      <c r="O138" s="65"/>
      <c r="P138" s="195">
        <f t="shared" si="11"/>
        <v>0</v>
      </c>
      <c r="Q138" s="195">
        <v>0</v>
      </c>
      <c r="R138" s="195">
        <f t="shared" si="12"/>
        <v>0</v>
      </c>
      <c r="S138" s="195">
        <v>0</v>
      </c>
      <c r="T138" s="196">
        <f t="shared" si="13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97" t="s">
        <v>147</v>
      </c>
      <c r="AT138" s="197" t="s">
        <v>138</v>
      </c>
      <c r="AU138" s="197" t="s">
        <v>84</v>
      </c>
      <c r="AY138" s="18" t="s">
        <v>137</v>
      </c>
      <c r="BE138" s="198">
        <f t="shared" si="14"/>
        <v>0</v>
      </c>
      <c r="BF138" s="198">
        <f t="shared" si="15"/>
        <v>0</v>
      </c>
      <c r="BG138" s="198">
        <f t="shared" si="16"/>
        <v>0</v>
      </c>
      <c r="BH138" s="198">
        <f t="shared" si="17"/>
        <v>0</v>
      </c>
      <c r="BI138" s="198">
        <f t="shared" si="18"/>
        <v>0</v>
      </c>
      <c r="BJ138" s="18" t="s">
        <v>84</v>
      </c>
      <c r="BK138" s="198">
        <f t="shared" si="19"/>
        <v>0</v>
      </c>
      <c r="BL138" s="18" t="s">
        <v>147</v>
      </c>
      <c r="BM138" s="197" t="s">
        <v>344</v>
      </c>
    </row>
    <row r="139" spans="1:65" s="2" customFormat="1" ht="16.5" customHeight="1">
      <c r="A139" s="35"/>
      <c r="B139" s="36"/>
      <c r="C139" s="186" t="s">
        <v>277</v>
      </c>
      <c r="D139" s="186" t="s">
        <v>138</v>
      </c>
      <c r="E139" s="187" t="s">
        <v>751</v>
      </c>
      <c r="F139" s="188" t="s">
        <v>752</v>
      </c>
      <c r="G139" s="189" t="s">
        <v>151</v>
      </c>
      <c r="H139" s="190">
        <v>14</v>
      </c>
      <c r="I139" s="191"/>
      <c r="J139" s="192">
        <f t="shared" si="10"/>
        <v>0</v>
      </c>
      <c r="K139" s="188" t="s">
        <v>19</v>
      </c>
      <c r="L139" s="40"/>
      <c r="M139" s="193" t="s">
        <v>19</v>
      </c>
      <c r="N139" s="194" t="s">
        <v>47</v>
      </c>
      <c r="O139" s="65"/>
      <c r="P139" s="195">
        <f t="shared" si="11"/>
        <v>0</v>
      </c>
      <c r="Q139" s="195">
        <v>0</v>
      </c>
      <c r="R139" s="195">
        <f t="shared" si="12"/>
        <v>0</v>
      </c>
      <c r="S139" s="195">
        <v>0</v>
      </c>
      <c r="T139" s="196">
        <f t="shared" si="13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197" t="s">
        <v>147</v>
      </c>
      <c r="AT139" s="197" t="s">
        <v>138</v>
      </c>
      <c r="AU139" s="197" t="s">
        <v>84</v>
      </c>
      <c r="AY139" s="18" t="s">
        <v>137</v>
      </c>
      <c r="BE139" s="198">
        <f t="shared" si="14"/>
        <v>0</v>
      </c>
      <c r="BF139" s="198">
        <f t="shared" si="15"/>
        <v>0</v>
      </c>
      <c r="BG139" s="198">
        <f t="shared" si="16"/>
        <v>0</v>
      </c>
      <c r="BH139" s="198">
        <f t="shared" si="17"/>
        <v>0</v>
      </c>
      <c r="BI139" s="198">
        <f t="shared" si="18"/>
        <v>0</v>
      </c>
      <c r="BJ139" s="18" t="s">
        <v>84</v>
      </c>
      <c r="BK139" s="198">
        <f t="shared" si="19"/>
        <v>0</v>
      </c>
      <c r="BL139" s="18" t="s">
        <v>147</v>
      </c>
      <c r="BM139" s="197" t="s">
        <v>347</v>
      </c>
    </row>
    <row r="140" spans="1:65" s="2" customFormat="1" ht="21.75" customHeight="1">
      <c r="A140" s="35"/>
      <c r="B140" s="36"/>
      <c r="C140" s="186" t="s">
        <v>348</v>
      </c>
      <c r="D140" s="186" t="s">
        <v>138</v>
      </c>
      <c r="E140" s="187" t="s">
        <v>753</v>
      </c>
      <c r="F140" s="188" t="s">
        <v>754</v>
      </c>
      <c r="G140" s="189" t="s">
        <v>151</v>
      </c>
      <c r="H140" s="190">
        <v>30</v>
      </c>
      <c r="I140" s="191"/>
      <c r="J140" s="192">
        <f t="shared" si="10"/>
        <v>0</v>
      </c>
      <c r="K140" s="188" t="s">
        <v>161</v>
      </c>
      <c r="L140" s="40"/>
      <c r="M140" s="193" t="s">
        <v>19</v>
      </c>
      <c r="N140" s="194" t="s">
        <v>47</v>
      </c>
      <c r="O140" s="65"/>
      <c r="P140" s="195">
        <f t="shared" si="11"/>
        <v>0</v>
      </c>
      <c r="Q140" s="195">
        <v>0</v>
      </c>
      <c r="R140" s="195">
        <f t="shared" si="12"/>
        <v>0</v>
      </c>
      <c r="S140" s="195">
        <v>0</v>
      </c>
      <c r="T140" s="196">
        <f t="shared" si="13"/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97" t="s">
        <v>147</v>
      </c>
      <c r="AT140" s="197" t="s">
        <v>138</v>
      </c>
      <c r="AU140" s="197" t="s">
        <v>84</v>
      </c>
      <c r="AY140" s="18" t="s">
        <v>137</v>
      </c>
      <c r="BE140" s="198">
        <f t="shared" si="14"/>
        <v>0</v>
      </c>
      <c r="BF140" s="198">
        <f t="shared" si="15"/>
        <v>0</v>
      </c>
      <c r="BG140" s="198">
        <f t="shared" si="16"/>
        <v>0</v>
      </c>
      <c r="BH140" s="198">
        <f t="shared" si="17"/>
        <v>0</v>
      </c>
      <c r="BI140" s="198">
        <f t="shared" si="18"/>
        <v>0</v>
      </c>
      <c r="BJ140" s="18" t="s">
        <v>84</v>
      </c>
      <c r="BK140" s="198">
        <f t="shared" si="19"/>
        <v>0</v>
      </c>
      <c r="BL140" s="18" t="s">
        <v>147</v>
      </c>
      <c r="BM140" s="197" t="s">
        <v>351</v>
      </c>
    </row>
    <row r="141" spans="1:65" s="2" customFormat="1" ht="21.75" customHeight="1">
      <c r="A141" s="35"/>
      <c r="B141" s="36"/>
      <c r="C141" s="186" t="s">
        <v>285</v>
      </c>
      <c r="D141" s="186" t="s">
        <v>138</v>
      </c>
      <c r="E141" s="187" t="s">
        <v>755</v>
      </c>
      <c r="F141" s="188" t="s">
        <v>756</v>
      </c>
      <c r="G141" s="189" t="s">
        <v>151</v>
      </c>
      <c r="H141" s="190">
        <v>24</v>
      </c>
      <c r="I141" s="191"/>
      <c r="J141" s="192">
        <f t="shared" si="10"/>
        <v>0</v>
      </c>
      <c r="K141" s="188" t="s">
        <v>161</v>
      </c>
      <c r="L141" s="40"/>
      <c r="M141" s="193" t="s">
        <v>19</v>
      </c>
      <c r="N141" s="194" t="s">
        <v>47</v>
      </c>
      <c r="O141" s="65"/>
      <c r="P141" s="195">
        <f t="shared" si="11"/>
        <v>0</v>
      </c>
      <c r="Q141" s="195">
        <v>0</v>
      </c>
      <c r="R141" s="195">
        <f t="shared" si="12"/>
        <v>0</v>
      </c>
      <c r="S141" s="195">
        <v>0</v>
      </c>
      <c r="T141" s="196">
        <f t="shared" si="13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197" t="s">
        <v>147</v>
      </c>
      <c r="AT141" s="197" t="s">
        <v>138</v>
      </c>
      <c r="AU141" s="197" t="s">
        <v>84</v>
      </c>
      <c r="AY141" s="18" t="s">
        <v>137</v>
      </c>
      <c r="BE141" s="198">
        <f t="shared" si="14"/>
        <v>0</v>
      </c>
      <c r="BF141" s="198">
        <f t="shared" si="15"/>
        <v>0</v>
      </c>
      <c r="BG141" s="198">
        <f t="shared" si="16"/>
        <v>0</v>
      </c>
      <c r="BH141" s="198">
        <f t="shared" si="17"/>
        <v>0</v>
      </c>
      <c r="BI141" s="198">
        <f t="shared" si="18"/>
        <v>0</v>
      </c>
      <c r="BJ141" s="18" t="s">
        <v>84</v>
      </c>
      <c r="BK141" s="198">
        <f t="shared" si="19"/>
        <v>0</v>
      </c>
      <c r="BL141" s="18" t="s">
        <v>147</v>
      </c>
      <c r="BM141" s="197" t="s">
        <v>354</v>
      </c>
    </row>
    <row r="142" spans="1:65" s="2" customFormat="1" ht="21.75" customHeight="1">
      <c r="A142" s="35"/>
      <c r="B142" s="36"/>
      <c r="C142" s="186" t="s">
        <v>355</v>
      </c>
      <c r="D142" s="186" t="s">
        <v>138</v>
      </c>
      <c r="E142" s="187" t="s">
        <v>757</v>
      </c>
      <c r="F142" s="188" t="s">
        <v>758</v>
      </c>
      <c r="G142" s="189" t="s">
        <v>151</v>
      </c>
      <c r="H142" s="190">
        <v>38</v>
      </c>
      <c r="I142" s="191"/>
      <c r="J142" s="192">
        <f t="shared" si="10"/>
        <v>0</v>
      </c>
      <c r="K142" s="188" t="s">
        <v>161</v>
      </c>
      <c r="L142" s="40"/>
      <c r="M142" s="193" t="s">
        <v>19</v>
      </c>
      <c r="N142" s="194" t="s">
        <v>47</v>
      </c>
      <c r="O142" s="65"/>
      <c r="P142" s="195">
        <f t="shared" si="11"/>
        <v>0</v>
      </c>
      <c r="Q142" s="195">
        <v>0</v>
      </c>
      <c r="R142" s="195">
        <f t="shared" si="12"/>
        <v>0</v>
      </c>
      <c r="S142" s="195">
        <v>0</v>
      </c>
      <c r="T142" s="196">
        <f t="shared" si="13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97" t="s">
        <v>147</v>
      </c>
      <c r="AT142" s="197" t="s">
        <v>138</v>
      </c>
      <c r="AU142" s="197" t="s">
        <v>84</v>
      </c>
      <c r="AY142" s="18" t="s">
        <v>137</v>
      </c>
      <c r="BE142" s="198">
        <f t="shared" si="14"/>
        <v>0</v>
      </c>
      <c r="BF142" s="198">
        <f t="shared" si="15"/>
        <v>0</v>
      </c>
      <c r="BG142" s="198">
        <f t="shared" si="16"/>
        <v>0</v>
      </c>
      <c r="BH142" s="198">
        <f t="shared" si="17"/>
        <v>0</v>
      </c>
      <c r="BI142" s="198">
        <f t="shared" si="18"/>
        <v>0</v>
      </c>
      <c r="BJ142" s="18" t="s">
        <v>84</v>
      </c>
      <c r="BK142" s="198">
        <f t="shared" si="19"/>
        <v>0</v>
      </c>
      <c r="BL142" s="18" t="s">
        <v>147</v>
      </c>
      <c r="BM142" s="197" t="s">
        <v>358</v>
      </c>
    </row>
    <row r="143" spans="1:65" s="2" customFormat="1" ht="21.75" customHeight="1">
      <c r="A143" s="35"/>
      <c r="B143" s="36"/>
      <c r="C143" s="186" t="s">
        <v>288</v>
      </c>
      <c r="D143" s="186" t="s">
        <v>138</v>
      </c>
      <c r="E143" s="187" t="s">
        <v>759</v>
      </c>
      <c r="F143" s="188" t="s">
        <v>760</v>
      </c>
      <c r="G143" s="189" t="s">
        <v>151</v>
      </c>
      <c r="H143" s="190">
        <v>3</v>
      </c>
      <c r="I143" s="191"/>
      <c r="J143" s="192">
        <f t="shared" si="10"/>
        <v>0</v>
      </c>
      <c r="K143" s="188" t="s">
        <v>161</v>
      </c>
      <c r="L143" s="40"/>
      <c r="M143" s="193" t="s">
        <v>19</v>
      </c>
      <c r="N143" s="194" t="s">
        <v>47</v>
      </c>
      <c r="O143" s="65"/>
      <c r="P143" s="195">
        <f t="shared" si="11"/>
        <v>0</v>
      </c>
      <c r="Q143" s="195">
        <v>0</v>
      </c>
      <c r="R143" s="195">
        <f t="shared" si="12"/>
        <v>0</v>
      </c>
      <c r="S143" s="195">
        <v>0</v>
      </c>
      <c r="T143" s="196">
        <f t="shared" si="13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97" t="s">
        <v>147</v>
      </c>
      <c r="AT143" s="197" t="s">
        <v>138</v>
      </c>
      <c r="AU143" s="197" t="s">
        <v>84</v>
      </c>
      <c r="AY143" s="18" t="s">
        <v>137</v>
      </c>
      <c r="BE143" s="198">
        <f t="shared" si="14"/>
        <v>0</v>
      </c>
      <c r="BF143" s="198">
        <f t="shared" si="15"/>
        <v>0</v>
      </c>
      <c r="BG143" s="198">
        <f t="shared" si="16"/>
        <v>0</v>
      </c>
      <c r="BH143" s="198">
        <f t="shared" si="17"/>
        <v>0</v>
      </c>
      <c r="BI143" s="198">
        <f t="shared" si="18"/>
        <v>0</v>
      </c>
      <c r="BJ143" s="18" t="s">
        <v>84</v>
      </c>
      <c r="BK143" s="198">
        <f t="shared" si="19"/>
        <v>0</v>
      </c>
      <c r="BL143" s="18" t="s">
        <v>147</v>
      </c>
      <c r="BM143" s="197" t="s">
        <v>363</v>
      </c>
    </row>
    <row r="144" spans="1:65" s="2" customFormat="1" ht="16.5" customHeight="1">
      <c r="A144" s="35"/>
      <c r="B144" s="36"/>
      <c r="C144" s="199" t="s">
        <v>364</v>
      </c>
      <c r="D144" s="199" t="s">
        <v>143</v>
      </c>
      <c r="E144" s="200" t="s">
        <v>761</v>
      </c>
      <c r="F144" s="201" t="s">
        <v>762</v>
      </c>
      <c r="G144" s="202" t="s">
        <v>151</v>
      </c>
      <c r="H144" s="203">
        <v>3</v>
      </c>
      <c r="I144" s="204"/>
      <c r="J144" s="205">
        <f t="shared" si="10"/>
        <v>0</v>
      </c>
      <c r="K144" s="201" t="s">
        <v>161</v>
      </c>
      <c r="L144" s="206"/>
      <c r="M144" s="207" t="s">
        <v>19</v>
      </c>
      <c r="N144" s="208" t="s">
        <v>47</v>
      </c>
      <c r="O144" s="65"/>
      <c r="P144" s="195">
        <f t="shared" si="11"/>
        <v>0</v>
      </c>
      <c r="Q144" s="195">
        <v>8.0999999999999996E-3</v>
      </c>
      <c r="R144" s="195">
        <f t="shared" si="12"/>
        <v>2.4299999999999999E-2</v>
      </c>
      <c r="S144" s="195">
        <v>0</v>
      </c>
      <c r="T144" s="196">
        <f t="shared" si="13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97" t="s">
        <v>277</v>
      </c>
      <c r="AT144" s="197" t="s">
        <v>143</v>
      </c>
      <c r="AU144" s="197" t="s">
        <v>84</v>
      </c>
      <c r="AY144" s="18" t="s">
        <v>137</v>
      </c>
      <c r="BE144" s="198">
        <f t="shared" si="14"/>
        <v>0</v>
      </c>
      <c r="BF144" s="198">
        <f t="shared" si="15"/>
        <v>0</v>
      </c>
      <c r="BG144" s="198">
        <f t="shared" si="16"/>
        <v>0</v>
      </c>
      <c r="BH144" s="198">
        <f t="shared" si="17"/>
        <v>0</v>
      </c>
      <c r="BI144" s="198">
        <f t="shared" si="18"/>
        <v>0</v>
      </c>
      <c r="BJ144" s="18" t="s">
        <v>84</v>
      </c>
      <c r="BK144" s="198">
        <f t="shared" si="19"/>
        <v>0</v>
      </c>
      <c r="BL144" s="18" t="s">
        <v>147</v>
      </c>
      <c r="BM144" s="197" t="s">
        <v>367</v>
      </c>
    </row>
    <row r="145" spans="1:65" s="2" customFormat="1" ht="16.5" customHeight="1">
      <c r="A145" s="35"/>
      <c r="B145" s="36"/>
      <c r="C145" s="186" t="s">
        <v>294</v>
      </c>
      <c r="D145" s="186" t="s">
        <v>138</v>
      </c>
      <c r="E145" s="187" t="s">
        <v>763</v>
      </c>
      <c r="F145" s="188" t="s">
        <v>764</v>
      </c>
      <c r="G145" s="189" t="s">
        <v>151</v>
      </c>
      <c r="H145" s="190">
        <v>11</v>
      </c>
      <c r="I145" s="191"/>
      <c r="J145" s="192">
        <f t="shared" si="10"/>
        <v>0</v>
      </c>
      <c r="K145" s="188" t="s">
        <v>161</v>
      </c>
      <c r="L145" s="40"/>
      <c r="M145" s="193" t="s">
        <v>19</v>
      </c>
      <c r="N145" s="194" t="s">
        <v>47</v>
      </c>
      <c r="O145" s="65"/>
      <c r="P145" s="195">
        <f t="shared" si="11"/>
        <v>0</v>
      </c>
      <c r="Q145" s="195">
        <v>0</v>
      </c>
      <c r="R145" s="195">
        <f t="shared" si="12"/>
        <v>0</v>
      </c>
      <c r="S145" s="195">
        <v>7.4999999999999997E-3</v>
      </c>
      <c r="T145" s="196">
        <f t="shared" si="13"/>
        <v>8.249999999999999E-2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97" t="s">
        <v>147</v>
      </c>
      <c r="AT145" s="197" t="s">
        <v>138</v>
      </c>
      <c r="AU145" s="197" t="s">
        <v>84</v>
      </c>
      <c r="AY145" s="18" t="s">
        <v>137</v>
      </c>
      <c r="BE145" s="198">
        <f t="shared" si="14"/>
        <v>0</v>
      </c>
      <c r="BF145" s="198">
        <f t="shared" si="15"/>
        <v>0</v>
      </c>
      <c r="BG145" s="198">
        <f t="shared" si="16"/>
        <v>0</v>
      </c>
      <c r="BH145" s="198">
        <f t="shared" si="17"/>
        <v>0</v>
      </c>
      <c r="BI145" s="198">
        <f t="shared" si="18"/>
        <v>0</v>
      </c>
      <c r="BJ145" s="18" t="s">
        <v>84</v>
      </c>
      <c r="BK145" s="198">
        <f t="shared" si="19"/>
        <v>0</v>
      </c>
      <c r="BL145" s="18" t="s">
        <v>147</v>
      </c>
      <c r="BM145" s="197" t="s">
        <v>370</v>
      </c>
    </row>
    <row r="146" spans="1:65" s="2" customFormat="1" ht="21.75" customHeight="1">
      <c r="A146" s="35"/>
      <c r="B146" s="36"/>
      <c r="C146" s="186" t="s">
        <v>371</v>
      </c>
      <c r="D146" s="186" t="s">
        <v>138</v>
      </c>
      <c r="E146" s="187" t="s">
        <v>765</v>
      </c>
      <c r="F146" s="188" t="s">
        <v>766</v>
      </c>
      <c r="G146" s="189" t="s">
        <v>237</v>
      </c>
      <c r="H146" s="190">
        <v>600</v>
      </c>
      <c r="I146" s="191"/>
      <c r="J146" s="192">
        <f t="shared" si="10"/>
        <v>0</v>
      </c>
      <c r="K146" s="188" t="s">
        <v>161</v>
      </c>
      <c r="L146" s="40"/>
      <c r="M146" s="193" t="s">
        <v>19</v>
      </c>
      <c r="N146" s="194" t="s">
        <v>47</v>
      </c>
      <c r="O146" s="65"/>
      <c r="P146" s="195">
        <f t="shared" si="11"/>
        <v>0</v>
      </c>
      <c r="Q146" s="195">
        <v>0</v>
      </c>
      <c r="R146" s="195">
        <f t="shared" si="12"/>
        <v>0</v>
      </c>
      <c r="S146" s="195">
        <v>0</v>
      </c>
      <c r="T146" s="196">
        <f t="shared" si="1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97" t="s">
        <v>147</v>
      </c>
      <c r="AT146" s="197" t="s">
        <v>138</v>
      </c>
      <c r="AU146" s="197" t="s">
        <v>84</v>
      </c>
      <c r="AY146" s="18" t="s">
        <v>137</v>
      </c>
      <c r="BE146" s="198">
        <f t="shared" si="14"/>
        <v>0</v>
      </c>
      <c r="BF146" s="198">
        <f t="shared" si="15"/>
        <v>0</v>
      </c>
      <c r="BG146" s="198">
        <f t="shared" si="16"/>
        <v>0</v>
      </c>
      <c r="BH146" s="198">
        <f t="shared" si="17"/>
        <v>0</v>
      </c>
      <c r="BI146" s="198">
        <f t="shared" si="18"/>
        <v>0</v>
      </c>
      <c r="BJ146" s="18" t="s">
        <v>84</v>
      </c>
      <c r="BK146" s="198">
        <f t="shared" si="19"/>
        <v>0</v>
      </c>
      <c r="BL146" s="18" t="s">
        <v>147</v>
      </c>
      <c r="BM146" s="197" t="s">
        <v>374</v>
      </c>
    </row>
    <row r="147" spans="1:65" s="2" customFormat="1" ht="16.5" customHeight="1">
      <c r="A147" s="35"/>
      <c r="B147" s="36"/>
      <c r="C147" s="199" t="s">
        <v>300</v>
      </c>
      <c r="D147" s="199" t="s">
        <v>143</v>
      </c>
      <c r="E147" s="200" t="s">
        <v>767</v>
      </c>
      <c r="F147" s="201" t="s">
        <v>768</v>
      </c>
      <c r="G147" s="202" t="s">
        <v>270</v>
      </c>
      <c r="H147" s="203">
        <v>600</v>
      </c>
      <c r="I147" s="204"/>
      <c r="J147" s="205">
        <f t="shared" si="10"/>
        <v>0</v>
      </c>
      <c r="K147" s="201" t="s">
        <v>161</v>
      </c>
      <c r="L147" s="206"/>
      <c r="M147" s="207" t="s">
        <v>19</v>
      </c>
      <c r="N147" s="208" t="s">
        <v>47</v>
      </c>
      <c r="O147" s="65"/>
      <c r="P147" s="195">
        <f t="shared" si="11"/>
        <v>0</v>
      </c>
      <c r="Q147" s="195">
        <v>1E-3</v>
      </c>
      <c r="R147" s="195">
        <f t="shared" si="12"/>
        <v>0.6</v>
      </c>
      <c r="S147" s="195">
        <v>0</v>
      </c>
      <c r="T147" s="196">
        <f t="shared" si="13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197" t="s">
        <v>277</v>
      </c>
      <c r="AT147" s="197" t="s">
        <v>143</v>
      </c>
      <c r="AU147" s="197" t="s">
        <v>84</v>
      </c>
      <c r="AY147" s="18" t="s">
        <v>137</v>
      </c>
      <c r="BE147" s="198">
        <f t="shared" si="14"/>
        <v>0</v>
      </c>
      <c r="BF147" s="198">
        <f t="shared" si="15"/>
        <v>0</v>
      </c>
      <c r="BG147" s="198">
        <f t="shared" si="16"/>
        <v>0</v>
      </c>
      <c r="BH147" s="198">
        <f t="shared" si="17"/>
        <v>0</v>
      </c>
      <c r="BI147" s="198">
        <f t="shared" si="18"/>
        <v>0</v>
      </c>
      <c r="BJ147" s="18" t="s">
        <v>84</v>
      </c>
      <c r="BK147" s="198">
        <f t="shared" si="19"/>
        <v>0</v>
      </c>
      <c r="BL147" s="18" t="s">
        <v>147</v>
      </c>
      <c r="BM147" s="197" t="s">
        <v>377</v>
      </c>
    </row>
    <row r="148" spans="1:65" s="2" customFormat="1" ht="21.75" customHeight="1">
      <c r="A148" s="35"/>
      <c r="B148" s="36"/>
      <c r="C148" s="186" t="s">
        <v>380</v>
      </c>
      <c r="D148" s="186" t="s">
        <v>138</v>
      </c>
      <c r="E148" s="187" t="s">
        <v>769</v>
      </c>
      <c r="F148" s="188" t="s">
        <v>770</v>
      </c>
      <c r="G148" s="189" t="s">
        <v>237</v>
      </c>
      <c r="H148" s="190">
        <v>384</v>
      </c>
      <c r="I148" s="191"/>
      <c r="J148" s="192">
        <f t="shared" si="10"/>
        <v>0</v>
      </c>
      <c r="K148" s="188" t="s">
        <v>19</v>
      </c>
      <c r="L148" s="40"/>
      <c r="M148" s="193" t="s">
        <v>19</v>
      </c>
      <c r="N148" s="194" t="s">
        <v>47</v>
      </c>
      <c r="O148" s="65"/>
      <c r="P148" s="195">
        <f t="shared" si="11"/>
        <v>0</v>
      </c>
      <c r="Q148" s="195">
        <v>0</v>
      </c>
      <c r="R148" s="195">
        <f t="shared" si="12"/>
        <v>0</v>
      </c>
      <c r="S148" s="195">
        <v>0</v>
      </c>
      <c r="T148" s="196">
        <f t="shared" si="13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97" t="s">
        <v>147</v>
      </c>
      <c r="AT148" s="197" t="s">
        <v>138</v>
      </c>
      <c r="AU148" s="197" t="s">
        <v>84</v>
      </c>
      <c r="AY148" s="18" t="s">
        <v>137</v>
      </c>
      <c r="BE148" s="198">
        <f t="shared" si="14"/>
        <v>0</v>
      </c>
      <c r="BF148" s="198">
        <f t="shared" si="15"/>
        <v>0</v>
      </c>
      <c r="BG148" s="198">
        <f t="shared" si="16"/>
        <v>0</v>
      </c>
      <c r="BH148" s="198">
        <f t="shared" si="17"/>
        <v>0</v>
      </c>
      <c r="BI148" s="198">
        <f t="shared" si="18"/>
        <v>0</v>
      </c>
      <c r="BJ148" s="18" t="s">
        <v>84</v>
      </c>
      <c r="BK148" s="198">
        <f t="shared" si="19"/>
        <v>0</v>
      </c>
      <c r="BL148" s="18" t="s">
        <v>147</v>
      </c>
      <c r="BM148" s="197" t="s">
        <v>383</v>
      </c>
    </row>
    <row r="149" spans="1:65" s="2" customFormat="1" ht="16.5" customHeight="1">
      <c r="A149" s="35"/>
      <c r="B149" s="36"/>
      <c r="C149" s="199" t="s">
        <v>304</v>
      </c>
      <c r="D149" s="199" t="s">
        <v>143</v>
      </c>
      <c r="E149" s="200" t="s">
        <v>771</v>
      </c>
      <c r="F149" s="201" t="s">
        <v>772</v>
      </c>
      <c r="G149" s="202" t="s">
        <v>270</v>
      </c>
      <c r="H149" s="203">
        <v>384</v>
      </c>
      <c r="I149" s="204"/>
      <c r="J149" s="205">
        <f t="shared" si="10"/>
        <v>0</v>
      </c>
      <c r="K149" s="201" t="s">
        <v>161</v>
      </c>
      <c r="L149" s="206"/>
      <c r="M149" s="207" t="s">
        <v>19</v>
      </c>
      <c r="N149" s="208" t="s">
        <v>47</v>
      </c>
      <c r="O149" s="65"/>
      <c r="P149" s="195">
        <f t="shared" si="11"/>
        <v>0</v>
      </c>
      <c r="Q149" s="195">
        <v>1E-3</v>
      </c>
      <c r="R149" s="195">
        <f t="shared" si="12"/>
        <v>0.38400000000000001</v>
      </c>
      <c r="S149" s="195">
        <v>0</v>
      </c>
      <c r="T149" s="196">
        <f t="shared" si="13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97" t="s">
        <v>277</v>
      </c>
      <c r="AT149" s="197" t="s">
        <v>143</v>
      </c>
      <c r="AU149" s="197" t="s">
        <v>84</v>
      </c>
      <c r="AY149" s="18" t="s">
        <v>137</v>
      </c>
      <c r="BE149" s="198">
        <f t="shared" si="14"/>
        <v>0</v>
      </c>
      <c r="BF149" s="198">
        <f t="shared" si="15"/>
        <v>0</v>
      </c>
      <c r="BG149" s="198">
        <f t="shared" si="16"/>
        <v>0</v>
      </c>
      <c r="BH149" s="198">
        <f t="shared" si="17"/>
        <v>0</v>
      </c>
      <c r="BI149" s="198">
        <f t="shared" si="18"/>
        <v>0</v>
      </c>
      <c r="BJ149" s="18" t="s">
        <v>84</v>
      </c>
      <c r="BK149" s="198">
        <f t="shared" si="19"/>
        <v>0</v>
      </c>
      <c r="BL149" s="18" t="s">
        <v>147</v>
      </c>
      <c r="BM149" s="197" t="s">
        <v>386</v>
      </c>
    </row>
    <row r="150" spans="1:65" s="2" customFormat="1" ht="16.5" customHeight="1">
      <c r="A150" s="35"/>
      <c r="B150" s="36"/>
      <c r="C150" s="186" t="s">
        <v>387</v>
      </c>
      <c r="D150" s="186" t="s">
        <v>138</v>
      </c>
      <c r="E150" s="187" t="s">
        <v>773</v>
      </c>
      <c r="F150" s="188" t="s">
        <v>774</v>
      </c>
      <c r="G150" s="189" t="s">
        <v>151</v>
      </c>
      <c r="H150" s="190">
        <v>82</v>
      </c>
      <c r="I150" s="191"/>
      <c r="J150" s="192">
        <f t="shared" si="10"/>
        <v>0</v>
      </c>
      <c r="K150" s="188" t="s">
        <v>161</v>
      </c>
      <c r="L150" s="40"/>
      <c r="M150" s="193" t="s">
        <v>19</v>
      </c>
      <c r="N150" s="194" t="s">
        <v>47</v>
      </c>
      <c r="O150" s="65"/>
      <c r="P150" s="195">
        <f t="shared" si="11"/>
        <v>0</v>
      </c>
      <c r="Q150" s="195">
        <v>0</v>
      </c>
      <c r="R150" s="195">
        <f t="shared" si="12"/>
        <v>0</v>
      </c>
      <c r="S150" s="195">
        <v>0</v>
      </c>
      <c r="T150" s="196">
        <f t="shared" si="13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197" t="s">
        <v>147</v>
      </c>
      <c r="AT150" s="197" t="s">
        <v>138</v>
      </c>
      <c r="AU150" s="197" t="s">
        <v>84</v>
      </c>
      <c r="AY150" s="18" t="s">
        <v>137</v>
      </c>
      <c r="BE150" s="198">
        <f t="shared" si="14"/>
        <v>0</v>
      </c>
      <c r="BF150" s="198">
        <f t="shared" si="15"/>
        <v>0</v>
      </c>
      <c r="BG150" s="198">
        <f t="shared" si="16"/>
        <v>0</v>
      </c>
      <c r="BH150" s="198">
        <f t="shared" si="17"/>
        <v>0</v>
      </c>
      <c r="BI150" s="198">
        <f t="shared" si="18"/>
        <v>0</v>
      </c>
      <c r="BJ150" s="18" t="s">
        <v>84</v>
      </c>
      <c r="BK150" s="198">
        <f t="shared" si="19"/>
        <v>0</v>
      </c>
      <c r="BL150" s="18" t="s">
        <v>147</v>
      </c>
      <c r="BM150" s="197" t="s">
        <v>390</v>
      </c>
    </row>
    <row r="151" spans="1:65" s="2" customFormat="1" ht="16.5" customHeight="1">
      <c r="A151" s="35"/>
      <c r="B151" s="36"/>
      <c r="C151" s="199" t="s">
        <v>309</v>
      </c>
      <c r="D151" s="199" t="s">
        <v>143</v>
      </c>
      <c r="E151" s="200" t="s">
        <v>775</v>
      </c>
      <c r="F151" s="201" t="s">
        <v>776</v>
      </c>
      <c r="G151" s="202" t="s">
        <v>151</v>
      </c>
      <c r="H151" s="203">
        <v>82</v>
      </c>
      <c r="I151" s="204"/>
      <c r="J151" s="205">
        <f t="shared" si="10"/>
        <v>0</v>
      </c>
      <c r="K151" s="201" t="s">
        <v>161</v>
      </c>
      <c r="L151" s="206"/>
      <c r="M151" s="207" t="s">
        <v>19</v>
      </c>
      <c r="N151" s="208" t="s">
        <v>47</v>
      </c>
      <c r="O151" s="65"/>
      <c r="P151" s="195">
        <f t="shared" si="11"/>
        <v>0</v>
      </c>
      <c r="Q151" s="195">
        <v>6.9999999999999999E-4</v>
      </c>
      <c r="R151" s="195">
        <f t="shared" si="12"/>
        <v>5.74E-2</v>
      </c>
      <c r="S151" s="195">
        <v>0</v>
      </c>
      <c r="T151" s="196">
        <f t="shared" si="13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97" t="s">
        <v>277</v>
      </c>
      <c r="AT151" s="197" t="s">
        <v>143</v>
      </c>
      <c r="AU151" s="197" t="s">
        <v>84</v>
      </c>
      <c r="AY151" s="18" t="s">
        <v>137</v>
      </c>
      <c r="BE151" s="198">
        <f t="shared" si="14"/>
        <v>0</v>
      </c>
      <c r="BF151" s="198">
        <f t="shared" si="15"/>
        <v>0</v>
      </c>
      <c r="BG151" s="198">
        <f t="shared" si="16"/>
        <v>0</v>
      </c>
      <c r="BH151" s="198">
        <f t="shared" si="17"/>
        <v>0</v>
      </c>
      <c r="BI151" s="198">
        <f t="shared" si="18"/>
        <v>0</v>
      </c>
      <c r="BJ151" s="18" t="s">
        <v>84</v>
      </c>
      <c r="BK151" s="198">
        <f t="shared" si="19"/>
        <v>0</v>
      </c>
      <c r="BL151" s="18" t="s">
        <v>147</v>
      </c>
      <c r="BM151" s="197" t="s">
        <v>395</v>
      </c>
    </row>
    <row r="152" spans="1:65" s="12" customFormat="1" ht="25.95" customHeight="1">
      <c r="B152" s="172"/>
      <c r="C152" s="173"/>
      <c r="D152" s="174" t="s">
        <v>75</v>
      </c>
      <c r="E152" s="175" t="s">
        <v>777</v>
      </c>
      <c r="F152" s="175" t="s">
        <v>778</v>
      </c>
      <c r="G152" s="173"/>
      <c r="H152" s="173"/>
      <c r="I152" s="176"/>
      <c r="J152" s="177">
        <f>BK152</f>
        <v>0</v>
      </c>
      <c r="K152" s="173"/>
      <c r="L152" s="178"/>
      <c r="M152" s="179"/>
      <c r="N152" s="180"/>
      <c r="O152" s="180"/>
      <c r="P152" s="181">
        <f>SUM(P153:P187)</f>
        <v>0</v>
      </c>
      <c r="Q152" s="180"/>
      <c r="R152" s="181">
        <f>SUM(R153:R187)</f>
        <v>1.4658</v>
      </c>
      <c r="S152" s="180"/>
      <c r="T152" s="182">
        <f>SUM(T153:T187)</f>
        <v>0</v>
      </c>
      <c r="AR152" s="183" t="s">
        <v>84</v>
      </c>
      <c r="AT152" s="184" t="s">
        <v>75</v>
      </c>
      <c r="AU152" s="184" t="s">
        <v>76</v>
      </c>
      <c r="AY152" s="183" t="s">
        <v>137</v>
      </c>
      <c r="BK152" s="185">
        <f>SUM(BK153:BK187)</f>
        <v>0</v>
      </c>
    </row>
    <row r="153" spans="1:65" s="2" customFormat="1" ht="16.5" customHeight="1">
      <c r="A153" s="35"/>
      <c r="B153" s="36"/>
      <c r="C153" s="186" t="s">
        <v>396</v>
      </c>
      <c r="D153" s="186" t="s">
        <v>138</v>
      </c>
      <c r="E153" s="187" t="s">
        <v>779</v>
      </c>
      <c r="F153" s="188" t="s">
        <v>780</v>
      </c>
      <c r="G153" s="189" t="s">
        <v>237</v>
      </c>
      <c r="H153" s="190">
        <v>430</v>
      </c>
      <c r="I153" s="191"/>
      <c r="J153" s="192">
        <f t="shared" ref="J153:J187" si="20">ROUND(I153*H153,2)</f>
        <v>0</v>
      </c>
      <c r="K153" s="188" t="s">
        <v>19</v>
      </c>
      <c r="L153" s="40"/>
      <c r="M153" s="193" t="s">
        <v>19</v>
      </c>
      <c r="N153" s="194" t="s">
        <v>47</v>
      </c>
      <c r="O153" s="65"/>
      <c r="P153" s="195">
        <f t="shared" ref="P153:P187" si="21">O153*H153</f>
        <v>0</v>
      </c>
      <c r="Q153" s="195">
        <v>0</v>
      </c>
      <c r="R153" s="195">
        <f t="shared" ref="R153:R187" si="22">Q153*H153</f>
        <v>0</v>
      </c>
      <c r="S153" s="195">
        <v>0</v>
      </c>
      <c r="T153" s="196">
        <f t="shared" ref="T153:T187" si="23"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97" t="s">
        <v>142</v>
      </c>
      <c r="AT153" s="197" t="s">
        <v>138</v>
      </c>
      <c r="AU153" s="197" t="s">
        <v>84</v>
      </c>
      <c r="AY153" s="18" t="s">
        <v>137</v>
      </c>
      <c r="BE153" s="198">
        <f t="shared" ref="BE153:BE187" si="24">IF(N153="základní",J153,0)</f>
        <v>0</v>
      </c>
      <c r="BF153" s="198">
        <f t="shared" ref="BF153:BF187" si="25">IF(N153="snížená",J153,0)</f>
        <v>0</v>
      </c>
      <c r="BG153" s="198">
        <f t="shared" ref="BG153:BG187" si="26">IF(N153="zákl. přenesená",J153,0)</f>
        <v>0</v>
      </c>
      <c r="BH153" s="198">
        <f t="shared" ref="BH153:BH187" si="27">IF(N153="sníž. přenesená",J153,0)</f>
        <v>0</v>
      </c>
      <c r="BI153" s="198">
        <f t="shared" ref="BI153:BI187" si="28">IF(N153="nulová",J153,0)</f>
        <v>0</v>
      </c>
      <c r="BJ153" s="18" t="s">
        <v>84</v>
      </c>
      <c r="BK153" s="198">
        <f t="shared" ref="BK153:BK187" si="29">ROUND(I153*H153,2)</f>
        <v>0</v>
      </c>
      <c r="BL153" s="18" t="s">
        <v>142</v>
      </c>
      <c r="BM153" s="197" t="s">
        <v>399</v>
      </c>
    </row>
    <row r="154" spans="1:65" s="2" customFormat="1" ht="16.5" customHeight="1">
      <c r="A154" s="35"/>
      <c r="B154" s="36"/>
      <c r="C154" s="199" t="s">
        <v>313</v>
      </c>
      <c r="D154" s="199" t="s">
        <v>143</v>
      </c>
      <c r="E154" s="200" t="s">
        <v>781</v>
      </c>
      <c r="F154" s="201" t="s">
        <v>782</v>
      </c>
      <c r="G154" s="202" t="s">
        <v>237</v>
      </c>
      <c r="H154" s="203">
        <v>430</v>
      </c>
      <c r="I154" s="204"/>
      <c r="J154" s="205">
        <f t="shared" si="20"/>
        <v>0</v>
      </c>
      <c r="K154" s="201" t="s">
        <v>161</v>
      </c>
      <c r="L154" s="206"/>
      <c r="M154" s="207" t="s">
        <v>19</v>
      </c>
      <c r="N154" s="208" t="s">
        <v>47</v>
      </c>
      <c r="O154" s="65"/>
      <c r="P154" s="195">
        <f t="shared" si="21"/>
        <v>0</v>
      </c>
      <c r="Q154" s="195">
        <v>1.1800000000000001E-3</v>
      </c>
      <c r="R154" s="195">
        <f t="shared" si="22"/>
        <v>0.50740000000000007</v>
      </c>
      <c r="S154" s="195">
        <v>0</v>
      </c>
      <c r="T154" s="196">
        <f t="shared" si="23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97" t="s">
        <v>146</v>
      </c>
      <c r="AT154" s="197" t="s">
        <v>143</v>
      </c>
      <c r="AU154" s="197" t="s">
        <v>84</v>
      </c>
      <c r="AY154" s="18" t="s">
        <v>137</v>
      </c>
      <c r="BE154" s="198">
        <f t="shared" si="24"/>
        <v>0</v>
      </c>
      <c r="BF154" s="198">
        <f t="shared" si="25"/>
        <v>0</v>
      </c>
      <c r="BG154" s="198">
        <f t="shared" si="26"/>
        <v>0</v>
      </c>
      <c r="BH154" s="198">
        <f t="shared" si="27"/>
        <v>0</v>
      </c>
      <c r="BI154" s="198">
        <f t="shared" si="28"/>
        <v>0</v>
      </c>
      <c r="BJ154" s="18" t="s">
        <v>84</v>
      </c>
      <c r="BK154" s="198">
        <f t="shared" si="29"/>
        <v>0</v>
      </c>
      <c r="BL154" s="18" t="s">
        <v>142</v>
      </c>
      <c r="BM154" s="197" t="s">
        <v>402</v>
      </c>
    </row>
    <row r="155" spans="1:65" s="2" customFormat="1" ht="16.5" customHeight="1">
      <c r="A155" s="35"/>
      <c r="B155" s="36"/>
      <c r="C155" s="186" t="s">
        <v>403</v>
      </c>
      <c r="D155" s="186" t="s">
        <v>138</v>
      </c>
      <c r="E155" s="187" t="s">
        <v>783</v>
      </c>
      <c r="F155" s="188" t="s">
        <v>784</v>
      </c>
      <c r="G155" s="189" t="s">
        <v>151</v>
      </c>
      <c r="H155" s="190">
        <v>18</v>
      </c>
      <c r="I155" s="191"/>
      <c r="J155" s="192">
        <f t="shared" si="20"/>
        <v>0</v>
      </c>
      <c r="K155" s="188" t="s">
        <v>161</v>
      </c>
      <c r="L155" s="40"/>
      <c r="M155" s="193" t="s">
        <v>19</v>
      </c>
      <c r="N155" s="194" t="s">
        <v>47</v>
      </c>
      <c r="O155" s="65"/>
      <c r="P155" s="195">
        <f t="shared" si="21"/>
        <v>0</v>
      </c>
      <c r="Q155" s="195">
        <v>0</v>
      </c>
      <c r="R155" s="195">
        <f t="shared" si="22"/>
        <v>0</v>
      </c>
      <c r="S155" s="195">
        <v>0</v>
      </c>
      <c r="T155" s="196">
        <f t="shared" si="23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97" t="s">
        <v>142</v>
      </c>
      <c r="AT155" s="197" t="s">
        <v>138</v>
      </c>
      <c r="AU155" s="197" t="s">
        <v>84</v>
      </c>
      <c r="AY155" s="18" t="s">
        <v>137</v>
      </c>
      <c r="BE155" s="198">
        <f t="shared" si="24"/>
        <v>0</v>
      </c>
      <c r="BF155" s="198">
        <f t="shared" si="25"/>
        <v>0</v>
      </c>
      <c r="BG155" s="198">
        <f t="shared" si="26"/>
        <v>0</v>
      </c>
      <c r="BH155" s="198">
        <f t="shared" si="27"/>
        <v>0</v>
      </c>
      <c r="BI155" s="198">
        <f t="shared" si="28"/>
        <v>0</v>
      </c>
      <c r="BJ155" s="18" t="s">
        <v>84</v>
      </c>
      <c r="BK155" s="198">
        <f t="shared" si="29"/>
        <v>0</v>
      </c>
      <c r="BL155" s="18" t="s">
        <v>142</v>
      </c>
      <c r="BM155" s="197" t="s">
        <v>406</v>
      </c>
    </row>
    <row r="156" spans="1:65" s="2" customFormat="1" ht="16.5" customHeight="1">
      <c r="A156" s="35"/>
      <c r="B156" s="36"/>
      <c r="C156" s="186" t="s">
        <v>317</v>
      </c>
      <c r="D156" s="186" t="s">
        <v>138</v>
      </c>
      <c r="E156" s="187" t="s">
        <v>785</v>
      </c>
      <c r="F156" s="188" t="s">
        <v>786</v>
      </c>
      <c r="G156" s="189" t="s">
        <v>151</v>
      </c>
      <c r="H156" s="190">
        <v>10</v>
      </c>
      <c r="I156" s="191"/>
      <c r="J156" s="192">
        <f t="shared" si="20"/>
        <v>0</v>
      </c>
      <c r="K156" s="188" t="s">
        <v>19</v>
      </c>
      <c r="L156" s="40"/>
      <c r="M156" s="193" t="s">
        <v>19</v>
      </c>
      <c r="N156" s="194" t="s">
        <v>47</v>
      </c>
      <c r="O156" s="65"/>
      <c r="P156" s="195">
        <f t="shared" si="21"/>
        <v>0</v>
      </c>
      <c r="Q156" s="195">
        <v>0</v>
      </c>
      <c r="R156" s="195">
        <f t="shared" si="22"/>
        <v>0</v>
      </c>
      <c r="S156" s="195">
        <v>0</v>
      </c>
      <c r="T156" s="196">
        <f t="shared" si="23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197" t="s">
        <v>142</v>
      </c>
      <c r="AT156" s="197" t="s">
        <v>138</v>
      </c>
      <c r="AU156" s="197" t="s">
        <v>84</v>
      </c>
      <c r="AY156" s="18" t="s">
        <v>137</v>
      </c>
      <c r="BE156" s="198">
        <f t="shared" si="24"/>
        <v>0</v>
      </c>
      <c r="BF156" s="198">
        <f t="shared" si="25"/>
        <v>0</v>
      </c>
      <c r="BG156" s="198">
        <f t="shared" si="26"/>
        <v>0</v>
      </c>
      <c r="BH156" s="198">
        <f t="shared" si="27"/>
        <v>0</v>
      </c>
      <c r="BI156" s="198">
        <f t="shared" si="28"/>
        <v>0</v>
      </c>
      <c r="BJ156" s="18" t="s">
        <v>84</v>
      </c>
      <c r="BK156" s="198">
        <f t="shared" si="29"/>
        <v>0</v>
      </c>
      <c r="BL156" s="18" t="s">
        <v>142</v>
      </c>
      <c r="BM156" s="197" t="s">
        <v>409</v>
      </c>
    </row>
    <row r="157" spans="1:65" s="2" customFormat="1" ht="16.5" customHeight="1">
      <c r="A157" s="35"/>
      <c r="B157" s="36"/>
      <c r="C157" s="186" t="s">
        <v>410</v>
      </c>
      <c r="D157" s="186" t="s">
        <v>138</v>
      </c>
      <c r="E157" s="187" t="s">
        <v>787</v>
      </c>
      <c r="F157" s="188" t="s">
        <v>788</v>
      </c>
      <c r="G157" s="189" t="s">
        <v>151</v>
      </c>
      <c r="H157" s="190">
        <v>6</v>
      </c>
      <c r="I157" s="191"/>
      <c r="J157" s="192">
        <f t="shared" si="20"/>
        <v>0</v>
      </c>
      <c r="K157" s="188" t="s">
        <v>19</v>
      </c>
      <c r="L157" s="40"/>
      <c r="M157" s="193" t="s">
        <v>19</v>
      </c>
      <c r="N157" s="194" t="s">
        <v>47</v>
      </c>
      <c r="O157" s="65"/>
      <c r="P157" s="195">
        <f t="shared" si="21"/>
        <v>0</v>
      </c>
      <c r="Q157" s="195">
        <v>0</v>
      </c>
      <c r="R157" s="195">
        <f t="shared" si="22"/>
        <v>0</v>
      </c>
      <c r="S157" s="195">
        <v>0</v>
      </c>
      <c r="T157" s="196">
        <f t="shared" si="23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97" t="s">
        <v>142</v>
      </c>
      <c r="AT157" s="197" t="s">
        <v>138</v>
      </c>
      <c r="AU157" s="197" t="s">
        <v>84</v>
      </c>
      <c r="AY157" s="18" t="s">
        <v>137</v>
      </c>
      <c r="BE157" s="198">
        <f t="shared" si="24"/>
        <v>0</v>
      </c>
      <c r="BF157" s="198">
        <f t="shared" si="25"/>
        <v>0</v>
      </c>
      <c r="BG157" s="198">
        <f t="shared" si="26"/>
        <v>0</v>
      </c>
      <c r="BH157" s="198">
        <f t="shared" si="27"/>
        <v>0</v>
      </c>
      <c r="BI157" s="198">
        <f t="shared" si="28"/>
        <v>0</v>
      </c>
      <c r="BJ157" s="18" t="s">
        <v>84</v>
      </c>
      <c r="BK157" s="198">
        <f t="shared" si="29"/>
        <v>0</v>
      </c>
      <c r="BL157" s="18" t="s">
        <v>142</v>
      </c>
      <c r="BM157" s="197" t="s">
        <v>413</v>
      </c>
    </row>
    <row r="158" spans="1:65" s="2" customFormat="1" ht="16.5" customHeight="1">
      <c r="A158" s="35"/>
      <c r="B158" s="36"/>
      <c r="C158" s="186" t="s">
        <v>321</v>
      </c>
      <c r="D158" s="186" t="s">
        <v>138</v>
      </c>
      <c r="E158" s="187" t="s">
        <v>789</v>
      </c>
      <c r="F158" s="188" t="s">
        <v>790</v>
      </c>
      <c r="G158" s="189" t="s">
        <v>151</v>
      </c>
      <c r="H158" s="190">
        <v>2</v>
      </c>
      <c r="I158" s="191"/>
      <c r="J158" s="192">
        <f t="shared" si="20"/>
        <v>0</v>
      </c>
      <c r="K158" s="188" t="s">
        <v>19</v>
      </c>
      <c r="L158" s="40"/>
      <c r="M158" s="193" t="s">
        <v>19</v>
      </c>
      <c r="N158" s="194" t="s">
        <v>47</v>
      </c>
      <c r="O158" s="65"/>
      <c r="P158" s="195">
        <f t="shared" si="21"/>
        <v>0</v>
      </c>
      <c r="Q158" s="195">
        <v>0</v>
      </c>
      <c r="R158" s="195">
        <f t="shared" si="22"/>
        <v>0</v>
      </c>
      <c r="S158" s="195">
        <v>0</v>
      </c>
      <c r="T158" s="196">
        <f t="shared" si="23"/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197" t="s">
        <v>142</v>
      </c>
      <c r="AT158" s="197" t="s">
        <v>138</v>
      </c>
      <c r="AU158" s="197" t="s">
        <v>84</v>
      </c>
      <c r="AY158" s="18" t="s">
        <v>137</v>
      </c>
      <c r="BE158" s="198">
        <f t="shared" si="24"/>
        <v>0</v>
      </c>
      <c r="BF158" s="198">
        <f t="shared" si="25"/>
        <v>0</v>
      </c>
      <c r="BG158" s="198">
        <f t="shared" si="26"/>
        <v>0</v>
      </c>
      <c r="BH158" s="198">
        <f t="shared" si="27"/>
        <v>0</v>
      </c>
      <c r="BI158" s="198">
        <f t="shared" si="28"/>
        <v>0</v>
      </c>
      <c r="BJ158" s="18" t="s">
        <v>84</v>
      </c>
      <c r="BK158" s="198">
        <f t="shared" si="29"/>
        <v>0</v>
      </c>
      <c r="BL158" s="18" t="s">
        <v>142</v>
      </c>
      <c r="BM158" s="197" t="s">
        <v>417</v>
      </c>
    </row>
    <row r="159" spans="1:65" s="2" customFormat="1" ht="16.5" customHeight="1">
      <c r="A159" s="35"/>
      <c r="B159" s="36"/>
      <c r="C159" s="186" t="s">
        <v>418</v>
      </c>
      <c r="D159" s="186" t="s">
        <v>138</v>
      </c>
      <c r="E159" s="187" t="s">
        <v>791</v>
      </c>
      <c r="F159" s="188" t="s">
        <v>792</v>
      </c>
      <c r="G159" s="189" t="s">
        <v>151</v>
      </c>
      <c r="H159" s="190">
        <v>4</v>
      </c>
      <c r="I159" s="191"/>
      <c r="J159" s="192">
        <f t="shared" si="20"/>
        <v>0</v>
      </c>
      <c r="K159" s="188" t="s">
        <v>161</v>
      </c>
      <c r="L159" s="40"/>
      <c r="M159" s="193" t="s">
        <v>19</v>
      </c>
      <c r="N159" s="194" t="s">
        <v>47</v>
      </c>
      <c r="O159" s="65"/>
      <c r="P159" s="195">
        <f t="shared" si="21"/>
        <v>0</v>
      </c>
      <c r="Q159" s="195">
        <v>0</v>
      </c>
      <c r="R159" s="195">
        <f t="shared" si="22"/>
        <v>0</v>
      </c>
      <c r="S159" s="195">
        <v>0</v>
      </c>
      <c r="T159" s="196">
        <f t="shared" si="23"/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97" t="s">
        <v>142</v>
      </c>
      <c r="AT159" s="197" t="s">
        <v>138</v>
      </c>
      <c r="AU159" s="197" t="s">
        <v>84</v>
      </c>
      <c r="AY159" s="18" t="s">
        <v>137</v>
      </c>
      <c r="BE159" s="198">
        <f t="shared" si="24"/>
        <v>0</v>
      </c>
      <c r="BF159" s="198">
        <f t="shared" si="25"/>
        <v>0</v>
      </c>
      <c r="BG159" s="198">
        <f t="shared" si="26"/>
        <v>0</v>
      </c>
      <c r="BH159" s="198">
        <f t="shared" si="27"/>
        <v>0</v>
      </c>
      <c r="BI159" s="198">
        <f t="shared" si="28"/>
        <v>0</v>
      </c>
      <c r="BJ159" s="18" t="s">
        <v>84</v>
      </c>
      <c r="BK159" s="198">
        <f t="shared" si="29"/>
        <v>0</v>
      </c>
      <c r="BL159" s="18" t="s">
        <v>142</v>
      </c>
      <c r="BM159" s="197" t="s">
        <v>421</v>
      </c>
    </row>
    <row r="160" spans="1:65" s="2" customFormat="1" ht="16.5" customHeight="1">
      <c r="A160" s="35"/>
      <c r="B160" s="36"/>
      <c r="C160" s="199" t="s">
        <v>326</v>
      </c>
      <c r="D160" s="199" t="s">
        <v>143</v>
      </c>
      <c r="E160" s="200" t="s">
        <v>793</v>
      </c>
      <c r="F160" s="201" t="s">
        <v>794</v>
      </c>
      <c r="G160" s="202" t="s">
        <v>151</v>
      </c>
      <c r="H160" s="203">
        <v>2</v>
      </c>
      <c r="I160" s="204"/>
      <c r="J160" s="205">
        <f t="shared" si="20"/>
        <v>0</v>
      </c>
      <c r="K160" s="201" t="s">
        <v>161</v>
      </c>
      <c r="L160" s="206"/>
      <c r="M160" s="207" t="s">
        <v>19</v>
      </c>
      <c r="N160" s="208" t="s">
        <v>47</v>
      </c>
      <c r="O160" s="65"/>
      <c r="P160" s="195">
        <f t="shared" si="21"/>
        <v>0</v>
      </c>
      <c r="Q160" s="195">
        <v>5.1999999999999998E-2</v>
      </c>
      <c r="R160" s="195">
        <f t="shared" si="22"/>
        <v>0.104</v>
      </c>
      <c r="S160" s="195">
        <v>0</v>
      </c>
      <c r="T160" s="196">
        <f t="shared" si="23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197" t="s">
        <v>146</v>
      </c>
      <c r="AT160" s="197" t="s">
        <v>143</v>
      </c>
      <c r="AU160" s="197" t="s">
        <v>84</v>
      </c>
      <c r="AY160" s="18" t="s">
        <v>137</v>
      </c>
      <c r="BE160" s="198">
        <f t="shared" si="24"/>
        <v>0</v>
      </c>
      <c r="BF160" s="198">
        <f t="shared" si="25"/>
        <v>0</v>
      </c>
      <c r="BG160" s="198">
        <f t="shared" si="26"/>
        <v>0</v>
      </c>
      <c r="BH160" s="198">
        <f t="shared" si="27"/>
        <v>0</v>
      </c>
      <c r="BI160" s="198">
        <f t="shared" si="28"/>
        <v>0</v>
      </c>
      <c r="BJ160" s="18" t="s">
        <v>84</v>
      </c>
      <c r="BK160" s="198">
        <f t="shared" si="29"/>
        <v>0</v>
      </c>
      <c r="BL160" s="18" t="s">
        <v>142</v>
      </c>
      <c r="BM160" s="197" t="s">
        <v>424</v>
      </c>
    </row>
    <row r="161" spans="1:65" s="2" customFormat="1" ht="16.5" customHeight="1">
      <c r="A161" s="35"/>
      <c r="B161" s="36"/>
      <c r="C161" s="199" t="s">
        <v>425</v>
      </c>
      <c r="D161" s="199" t="s">
        <v>143</v>
      </c>
      <c r="E161" s="200" t="s">
        <v>795</v>
      </c>
      <c r="F161" s="201" t="s">
        <v>796</v>
      </c>
      <c r="G161" s="202" t="s">
        <v>151</v>
      </c>
      <c r="H161" s="203">
        <v>2</v>
      </c>
      <c r="I161" s="204"/>
      <c r="J161" s="205">
        <f t="shared" si="20"/>
        <v>0</v>
      </c>
      <c r="K161" s="201" t="s">
        <v>161</v>
      </c>
      <c r="L161" s="206"/>
      <c r="M161" s="207" t="s">
        <v>19</v>
      </c>
      <c r="N161" s="208" t="s">
        <v>47</v>
      </c>
      <c r="O161" s="65"/>
      <c r="P161" s="195">
        <f t="shared" si="21"/>
        <v>0</v>
      </c>
      <c r="Q161" s="195">
        <v>6.2E-2</v>
      </c>
      <c r="R161" s="195">
        <f t="shared" si="22"/>
        <v>0.124</v>
      </c>
      <c r="S161" s="195">
        <v>0</v>
      </c>
      <c r="T161" s="196">
        <f t="shared" si="23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97" t="s">
        <v>146</v>
      </c>
      <c r="AT161" s="197" t="s">
        <v>143</v>
      </c>
      <c r="AU161" s="197" t="s">
        <v>84</v>
      </c>
      <c r="AY161" s="18" t="s">
        <v>137</v>
      </c>
      <c r="BE161" s="198">
        <f t="shared" si="24"/>
        <v>0</v>
      </c>
      <c r="BF161" s="198">
        <f t="shared" si="25"/>
        <v>0</v>
      </c>
      <c r="BG161" s="198">
        <f t="shared" si="26"/>
        <v>0</v>
      </c>
      <c r="BH161" s="198">
        <f t="shared" si="27"/>
        <v>0</v>
      </c>
      <c r="BI161" s="198">
        <f t="shared" si="28"/>
        <v>0</v>
      </c>
      <c r="BJ161" s="18" t="s">
        <v>84</v>
      </c>
      <c r="BK161" s="198">
        <f t="shared" si="29"/>
        <v>0</v>
      </c>
      <c r="BL161" s="18" t="s">
        <v>142</v>
      </c>
      <c r="BM161" s="197" t="s">
        <v>428</v>
      </c>
    </row>
    <row r="162" spans="1:65" s="2" customFormat="1" ht="16.5" customHeight="1">
      <c r="A162" s="35"/>
      <c r="B162" s="36"/>
      <c r="C162" s="186" t="s">
        <v>330</v>
      </c>
      <c r="D162" s="186" t="s">
        <v>138</v>
      </c>
      <c r="E162" s="187" t="s">
        <v>797</v>
      </c>
      <c r="F162" s="188" t="s">
        <v>798</v>
      </c>
      <c r="G162" s="189" t="s">
        <v>151</v>
      </c>
      <c r="H162" s="190">
        <v>5</v>
      </c>
      <c r="I162" s="191"/>
      <c r="J162" s="192">
        <f t="shared" si="20"/>
        <v>0</v>
      </c>
      <c r="K162" s="188" t="s">
        <v>161</v>
      </c>
      <c r="L162" s="40"/>
      <c r="M162" s="193" t="s">
        <v>19</v>
      </c>
      <c r="N162" s="194" t="s">
        <v>47</v>
      </c>
      <c r="O162" s="65"/>
      <c r="P162" s="195">
        <f t="shared" si="21"/>
        <v>0</v>
      </c>
      <c r="Q162" s="195">
        <v>0</v>
      </c>
      <c r="R162" s="195">
        <f t="shared" si="22"/>
        <v>0</v>
      </c>
      <c r="S162" s="195">
        <v>0</v>
      </c>
      <c r="T162" s="196">
        <f t="shared" si="23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97" t="s">
        <v>142</v>
      </c>
      <c r="AT162" s="197" t="s">
        <v>138</v>
      </c>
      <c r="AU162" s="197" t="s">
        <v>84</v>
      </c>
      <c r="AY162" s="18" t="s">
        <v>137</v>
      </c>
      <c r="BE162" s="198">
        <f t="shared" si="24"/>
        <v>0</v>
      </c>
      <c r="BF162" s="198">
        <f t="shared" si="25"/>
        <v>0</v>
      </c>
      <c r="BG162" s="198">
        <f t="shared" si="26"/>
        <v>0</v>
      </c>
      <c r="BH162" s="198">
        <f t="shared" si="27"/>
        <v>0</v>
      </c>
      <c r="BI162" s="198">
        <f t="shared" si="28"/>
        <v>0</v>
      </c>
      <c r="BJ162" s="18" t="s">
        <v>84</v>
      </c>
      <c r="BK162" s="198">
        <f t="shared" si="29"/>
        <v>0</v>
      </c>
      <c r="BL162" s="18" t="s">
        <v>142</v>
      </c>
      <c r="BM162" s="197" t="s">
        <v>431</v>
      </c>
    </row>
    <row r="163" spans="1:65" s="2" customFormat="1" ht="16.5" customHeight="1">
      <c r="A163" s="35"/>
      <c r="B163" s="36"/>
      <c r="C163" s="199" t="s">
        <v>432</v>
      </c>
      <c r="D163" s="199" t="s">
        <v>143</v>
      </c>
      <c r="E163" s="200" t="s">
        <v>799</v>
      </c>
      <c r="F163" s="201" t="s">
        <v>800</v>
      </c>
      <c r="G163" s="202" t="s">
        <v>151</v>
      </c>
      <c r="H163" s="203">
        <v>4</v>
      </c>
      <c r="I163" s="204"/>
      <c r="J163" s="205">
        <f t="shared" si="20"/>
        <v>0</v>
      </c>
      <c r="K163" s="201" t="s">
        <v>161</v>
      </c>
      <c r="L163" s="206"/>
      <c r="M163" s="207" t="s">
        <v>19</v>
      </c>
      <c r="N163" s="208" t="s">
        <v>47</v>
      </c>
      <c r="O163" s="65"/>
      <c r="P163" s="195">
        <f t="shared" si="21"/>
        <v>0</v>
      </c>
      <c r="Q163" s="195">
        <v>0.152</v>
      </c>
      <c r="R163" s="195">
        <f t="shared" si="22"/>
        <v>0.60799999999999998</v>
      </c>
      <c r="S163" s="195">
        <v>0</v>
      </c>
      <c r="T163" s="196">
        <f t="shared" si="23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97" t="s">
        <v>146</v>
      </c>
      <c r="AT163" s="197" t="s">
        <v>143</v>
      </c>
      <c r="AU163" s="197" t="s">
        <v>84</v>
      </c>
      <c r="AY163" s="18" t="s">
        <v>137</v>
      </c>
      <c r="BE163" s="198">
        <f t="shared" si="24"/>
        <v>0</v>
      </c>
      <c r="BF163" s="198">
        <f t="shared" si="25"/>
        <v>0</v>
      </c>
      <c r="BG163" s="198">
        <f t="shared" si="26"/>
        <v>0</v>
      </c>
      <c r="BH163" s="198">
        <f t="shared" si="27"/>
        <v>0</v>
      </c>
      <c r="BI163" s="198">
        <f t="shared" si="28"/>
        <v>0</v>
      </c>
      <c r="BJ163" s="18" t="s">
        <v>84</v>
      </c>
      <c r="BK163" s="198">
        <f t="shared" si="29"/>
        <v>0</v>
      </c>
      <c r="BL163" s="18" t="s">
        <v>142</v>
      </c>
      <c r="BM163" s="197" t="s">
        <v>435</v>
      </c>
    </row>
    <row r="164" spans="1:65" s="2" customFormat="1" ht="16.5" customHeight="1">
      <c r="A164" s="35"/>
      <c r="B164" s="36"/>
      <c r="C164" s="186" t="s">
        <v>333</v>
      </c>
      <c r="D164" s="186" t="s">
        <v>138</v>
      </c>
      <c r="E164" s="187" t="s">
        <v>801</v>
      </c>
      <c r="F164" s="188" t="s">
        <v>802</v>
      </c>
      <c r="G164" s="189" t="s">
        <v>151</v>
      </c>
      <c r="H164" s="190">
        <v>1</v>
      </c>
      <c r="I164" s="191"/>
      <c r="J164" s="192">
        <f t="shared" si="20"/>
        <v>0</v>
      </c>
      <c r="K164" s="188" t="s">
        <v>19</v>
      </c>
      <c r="L164" s="40"/>
      <c r="M164" s="193" t="s">
        <v>19</v>
      </c>
      <c r="N164" s="194" t="s">
        <v>47</v>
      </c>
      <c r="O164" s="65"/>
      <c r="P164" s="195">
        <f t="shared" si="21"/>
        <v>0</v>
      </c>
      <c r="Q164" s="195">
        <v>0</v>
      </c>
      <c r="R164" s="195">
        <f t="shared" si="22"/>
        <v>0</v>
      </c>
      <c r="S164" s="195">
        <v>0</v>
      </c>
      <c r="T164" s="196">
        <f t="shared" si="23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97" t="s">
        <v>142</v>
      </c>
      <c r="AT164" s="197" t="s">
        <v>138</v>
      </c>
      <c r="AU164" s="197" t="s">
        <v>84</v>
      </c>
      <c r="AY164" s="18" t="s">
        <v>137</v>
      </c>
      <c r="BE164" s="198">
        <f t="shared" si="24"/>
        <v>0</v>
      </c>
      <c r="BF164" s="198">
        <f t="shared" si="25"/>
        <v>0</v>
      </c>
      <c r="BG164" s="198">
        <f t="shared" si="26"/>
        <v>0</v>
      </c>
      <c r="BH164" s="198">
        <f t="shared" si="27"/>
        <v>0</v>
      </c>
      <c r="BI164" s="198">
        <f t="shared" si="28"/>
        <v>0</v>
      </c>
      <c r="BJ164" s="18" t="s">
        <v>84</v>
      </c>
      <c r="BK164" s="198">
        <f t="shared" si="29"/>
        <v>0</v>
      </c>
      <c r="BL164" s="18" t="s">
        <v>142</v>
      </c>
      <c r="BM164" s="197" t="s">
        <v>438</v>
      </c>
    </row>
    <row r="165" spans="1:65" s="2" customFormat="1" ht="16.5" customHeight="1">
      <c r="A165" s="35"/>
      <c r="B165" s="36"/>
      <c r="C165" s="186" t="s">
        <v>439</v>
      </c>
      <c r="D165" s="186" t="s">
        <v>138</v>
      </c>
      <c r="E165" s="187" t="s">
        <v>803</v>
      </c>
      <c r="F165" s="188" t="s">
        <v>804</v>
      </c>
      <c r="G165" s="189" t="s">
        <v>151</v>
      </c>
      <c r="H165" s="190">
        <v>11</v>
      </c>
      <c r="I165" s="191"/>
      <c r="J165" s="192">
        <f t="shared" si="20"/>
        <v>0</v>
      </c>
      <c r="K165" s="188" t="s">
        <v>19</v>
      </c>
      <c r="L165" s="40"/>
      <c r="M165" s="193" t="s">
        <v>19</v>
      </c>
      <c r="N165" s="194" t="s">
        <v>47</v>
      </c>
      <c r="O165" s="65"/>
      <c r="P165" s="195">
        <f t="shared" si="21"/>
        <v>0</v>
      </c>
      <c r="Q165" s="195">
        <v>0</v>
      </c>
      <c r="R165" s="195">
        <f t="shared" si="22"/>
        <v>0</v>
      </c>
      <c r="S165" s="195">
        <v>0</v>
      </c>
      <c r="T165" s="196">
        <f t="shared" si="23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97" t="s">
        <v>142</v>
      </c>
      <c r="AT165" s="197" t="s">
        <v>138</v>
      </c>
      <c r="AU165" s="197" t="s">
        <v>84</v>
      </c>
      <c r="AY165" s="18" t="s">
        <v>137</v>
      </c>
      <c r="BE165" s="198">
        <f t="shared" si="24"/>
        <v>0</v>
      </c>
      <c r="BF165" s="198">
        <f t="shared" si="25"/>
        <v>0</v>
      </c>
      <c r="BG165" s="198">
        <f t="shared" si="26"/>
        <v>0</v>
      </c>
      <c r="BH165" s="198">
        <f t="shared" si="27"/>
        <v>0</v>
      </c>
      <c r="BI165" s="198">
        <f t="shared" si="28"/>
        <v>0</v>
      </c>
      <c r="BJ165" s="18" t="s">
        <v>84</v>
      </c>
      <c r="BK165" s="198">
        <f t="shared" si="29"/>
        <v>0</v>
      </c>
      <c r="BL165" s="18" t="s">
        <v>142</v>
      </c>
      <c r="BM165" s="197" t="s">
        <v>441</v>
      </c>
    </row>
    <row r="166" spans="1:65" s="2" customFormat="1" ht="16.5" customHeight="1">
      <c r="A166" s="35"/>
      <c r="B166" s="36"/>
      <c r="C166" s="186" t="s">
        <v>337</v>
      </c>
      <c r="D166" s="186" t="s">
        <v>138</v>
      </c>
      <c r="E166" s="187" t="s">
        <v>805</v>
      </c>
      <c r="F166" s="188" t="s">
        <v>806</v>
      </c>
      <c r="G166" s="189" t="s">
        <v>151</v>
      </c>
      <c r="H166" s="190">
        <v>8</v>
      </c>
      <c r="I166" s="191"/>
      <c r="J166" s="192">
        <f t="shared" si="20"/>
        <v>0</v>
      </c>
      <c r="K166" s="188" t="s">
        <v>161</v>
      </c>
      <c r="L166" s="40"/>
      <c r="M166" s="193" t="s">
        <v>19</v>
      </c>
      <c r="N166" s="194" t="s">
        <v>47</v>
      </c>
      <c r="O166" s="65"/>
      <c r="P166" s="195">
        <f t="shared" si="21"/>
        <v>0</v>
      </c>
      <c r="Q166" s="195">
        <v>0</v>
      </c>
      <c r="R166" s="195">
        <f t="shared" si="22"/>
        <v>0</v>
      </c>
      <c r="S166" s="195">
        <v>0</v>
      </c>
      <c r="T166" s="196">
        <f t="shared" si="23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197" t="s">
        <v>142</v>
      </c>
      <c r="AT166" s="197" t="s">
        <v>138</v>
      </c>
      <c r="AU166" s="197" t="s">
        <v>84</v>
      </c>
      <c r="AY166" s="18" t="s">
        <v>137</v>
      </c>
      <c r="BE166" s="198">
        <f t="shared" si="24"/>
        <v>0</v>
      </c>
      <c r="BF166" s="198">
        <f t="shared" si="25"/>
        <v>0</v>
      </c>
      <c r="BG166" s="198">
        <f t="shared" si="26"/>
        <v>0</v>
      </c>
      <c r="BH166" s="198">
        <f t="shared" si="27"/>
        <v>0</v>
      </c>
      <c r="BI166" s="198">
        <f t="shared" si="28"/>
        <v>0</v>
      </c>
      <c r="BJ166" s="18" t="s">
        <v>84</v>
      </c>
      <c r="BK166" s="198">
        <f t="shared" si="29"/>
        <v>0</v>
      </c>
      <c r="BL166" s="18" t="s">
        <v>142</v>
      </c>
      <c r="BM166" s="197" t="s">
        <v>446</v>
      </c>
    </row>
    <row r="167" spans="1:65" s="2" customFormat="1" ht="16.5" customHeight="1">
      <c r="A167" s="35"/>
      <c r="B167" s="36"/>
      <c r="C167" s="199" t="s">
        <v>807</v>
      </c>
      <c r="D167" s="199" t="s">
        <v>143</v>
      </c>
      <c r="E167" s="200" t="s">
        <v>808</v>
      </c>
      <c r="F167" s="201" t="s">
        <v>809</v>
      </c>
      <c r="G167" s="202" t="s">
        <v>151</v>
      </c>
      <c r="H167" s="203">
        <v>4</v>
      </c>
      <c r="I167" s="204"/>
      <c r="J167" s="205">
        <f t="shared" si="20"/>
        <v>0</v>
      </c>
      <c r="K167" s="201" t="s">
        <v>161</v>
      </c>
      <c r="L167" s="206"/>
      <c r="M167" s="207" t="s">
        <v>19</v>
      </c>
      <c r="N167" s="208" t="s">
        <v>47</v>
      </c>
      <c r="O167" s="65"/>
      <c r="P167" s="195">
        <f t="shared" si="21"/>
        <v>0</v>
      </c>
      <c r="Q167" s="195">
        <v>5.0000000000000001E-4</v>
      </c>
      <c r="R167" s="195">
        <f t="shared" si="22"/>
        <v>2E-3</v>
      </c>
      <c r="S167" s="195">
        <v>0</v>
      </c>
      <c r="T167" s="196">
        <f t="shared" si="23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97" t="s">
        <v>146</v>
      </c>
      <c r="AT167" s="197" t="s">
        <v>143</v>
      </c>
      <c r="AU167" s="197" t="s">
        <v>84</v>
      </c>
      <c r="AY167" s="18" t="s">
        <v>137</v>
      </c>
      <c r="BE167" s="198">
        <f t="shared" si="24"/>
        <v>0</v>
      </c>
      <c r="BF167" s="198">
        <f t="shared" si="25"/>
        <v>0</v>
      </c>
      <c r="BG167" s="198">
        <f t="shared" si="26"/>
        <v>0</v>
      </c>
      <c r="BH167" s="198">
        <f t="shared" si="27"/>
        <v>0</v>
      </c>
      <c r="BI167" s="198">
        <f t="shared" si="28"/>
        <v>0</v>
      </c>
      <c r="BJ167" s="18" t="s">
        <v>84</v>
      </c>
      <c r="BK167" s="198">
        <f t="shared" si="29"/>
        <v>0</v>
      </c>
      <c r="BL167" s="18" t="s">
        <v>142</v>
      </c>
      <c r="BM167" s="197" t="s">
        <v>810</v>
      </c>
    </row>
    <row r="168" spans="1:65" s="2" customFormat="1" ht="16.5" customHeight="1">
      <c r="A168" s="35"/>
      <c r="B168" s="36"/>
      <c r="C168" s="186" t="s">
        <v>340</v>
      </c>
      <c r="D168" s="186" t="s">
        <v>138</v>
      </c>
      <c r="E168" s="187" t="s">
        <v>811</v>
      </c>
      <c r="F168" s="188" t="s">
        <v>812</v>
      </c>
      <c r="G168" s="189" t="s">
        <v>151</v>
      </c>
      <c r="H168" s="190">
        <v>3</v>
      </c>
      <c r="I168" s="191"/>
      <c r="J168" s="192">
        <f t="shared" si="20"/>
        <v>0</v>
      </c>
      <c r="K168" s="188" t="s">
        <v>19</v>
      </c>
      <c r="L168" s="40"/>
      <c r="M168" s="193" t="s">
        <v>19</v>
      </c>
      <c r="N168" s="194" t="s">
        <v>47</v>
      </c>
      <c r="O168" s="65"/>
      <c r="P168" s="195">
        <f t="shared" si="21"/>
        <v>0</v>
      </c>
      <c r="Q168" s="195">
        <v>0</v>
      </c>
      <c r="R168" s="195">
        <f t="shared" si="22"/>
        <v>0</v>
      </c>
      <c r="S168" s="195">
        <v>0</v>
      </c>
      <c r="T168" s="196">
        <f t="shared" si="23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97" t="s">
        <v>142</v>
      </c>
      <c r="AT168" s="197" t="s">
        <v>138</v>
      </c>
      <c r="AU168" s="197" t="s">
        <v>84</v>
      </c>
      <c r="AY168" s="18" t="s">
        <v>137</v>
      </c>
      <c r="BE168" s="198">
        <f t="shared" si="24"/>
        <v>0</v>
      </c>
      <c r="BF168" s="198">
        <f t="shared" si="25"/>
        <v>0</v>
      </c>
      <c r="BG168" s="198">
        <f t="shared" si="26"/>
        <v>0</v>
      </c>
      <c r="BH168" s="198">
        <f t="shared" si="27"/>
        <v>0</v>
      </c>
      <c r="BI168" s="198">
        <f t="shared" si="28"/>
        <v>0</v>
      </c>
      <c r="BJ168" s="18" t="s">
        <v>84</v>
      </c>
      <c r="BK168" s="198">
        <f t="shared" si="29"/>
        <v>0</v>
      </c>
      <c r="BL168" s="18" t="s">
        <v>142</v>
      </c>
      <c r="BM168" s="197" t="s">
        <v>813</v>
      </c>
    </row>
    <row r="169" spans="1:65" s="2" customFormat="1" ht="16.5" customHeight="1">
      <c r="A169" s="35"/>
      <c r="B169" s="36"/>
      <c r="C169" s="186" t="s">
        <v>814</v>
      </c>
      <c r="D169" s="186" t="s">
        <v>138</v>
      </c>
      <c r="E169" s="187" t="s">
        <v>805</v>
      </c>
      <c r="F169" s="188" t="s">
        <v>806</v>
      </c>
      <c r="G169" s="189" t="s">
        <v>151</v>
      </c>
      <c r="H169" s="190">
        <v>1</v>
      </c>
      <c r="I169" s="191"/>
      <c r="J169" s="192">
        <f t="shared" si="20"/>
        <v>0</v>
      </c>
      <c r="K169" s="188" t="s">
        <v>161</v>
      </c>
      <c r="L169" s="40"/>
      <c r="M169" s="193" t="s">
        <v>19</v>
      </c>
      <c r="N169" s="194" t="s">
        <v>47</v>
      </c>
      <c r="O169" s="65"/>
      <c r="P169" s="195">
        <f t="shared" si="21"/>
        <v>0</v>
      </c>
      <c r="Q169" s="195">
        <v>0</v>
      </c>
      <c r="R169" s="195">
        <f t="shared" si="22"/>
        <v>0</v>
      </c>
      <c r="S169" s="195">
        <v>0</v>
      </c>
      <c r="T169" s="196">
        <f t="shared" si="2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97" t="s">
        <v>142</v>
      </c>
      <c r="AT169" s="197" t="s">
        <v>138</v>
      </c>
      <c r="AU169" s="197" t="s">
        <v>84</v>
      </c>
      <c r="AY169" s="18" t="s">
        <v>137</v>
      </c>
      <c r="BE169" s="198">
        <f t="shared" si="24"/>
        <v>0</v>
      </c>
      <c r="BF169" s="198">
        <f t="shared" si="25"/>
        <v>0</v>
      </c>
      <c r="BG169" s="198">
        <f t="shared" si="26"/>
        <v>0</v>
      </c>
      <c r="BH169" s="198">
        <f t="shared" si="27"/>
        <v>0</v>
      </c>
      <c r="BI169" s="198">
        <f t="shared" si="28"/>
        <v>0</v>
      </c>
      <c r="BJ169" s="18" t="s">
        <v>84</v>
      </c>
      <c r="BK169" s="198">
        <f t="shared" si="29"/>
        <v>0</v>
      </c>
      <c r="BL169" s="18" t="s">
        <v>142</v>
      </c>
      <c r="BM169" s="197" t="s">
        <v>815</v>
      </c>
    </row>
    <row r="170" spans="1:65" s="2" customFormat="1" ht="16.5" customHeight="1">
      <c r="A170" s="35"/>
      <c r="B170" s="36"/>
      <c r="C170" s="199" t="s">
        <v>344</v>
      </c>
      <c r="D170" s="199" t="s">
        <v>143</v>
      </c>
      <c r="E170" s="200" t="s">
        <v>816</v>
      </c>
      <c r="F170" s="201" t="s">
        <v>817</v>
      </c>
      <c r="G170" s="202" t="s">
        <v>151</v>
      </c>
      <c r="H170" s="203">
        <v>1</v>
      </c>
      <c r="I170" s="204"/>
      <c r="J170" s="205">
        <f t="shared" si="20"/>
        <v>0</v>
      </c>
      <c r="K170" s="201" t="s">
        <v>161</v>
      </c>
      <c r="L170" s="206"/>
      <c r="M170" s="207" t="s">
        <v>19</v>
      </c>
      <c r="N170" s="208" t="s">
        <v>47</v>
      </c>
      <c r="O170" s="65"/>
      <c r="P170" s="195">
        <f t="shared" si="21"/>
        <v>0</v>
      </c>
      <c r="Q170" s="195">
        <v>5.0000000000000001E-4</v>
      </c>
      <c r="R170" s="195">
        <f t="shared" si="22"/>
        <v>5.0000000000000001E-4</v>
      </c>
      <c r="S170" s="195">
        <v>0</v>
      </c>
      <c r="T170" s="196">
        <f t="shared" si="23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197" t="s">
        <v>146</v>
      </c>
      <c r="AT170" s="197" t="s">
        <v>143</v>
      </c>
      <c r="AU170" s="197" t="s">
        <v>84</v>
      </c>
      <c r="AY170" s="18" t="s">
        <v>137</v>
      </c>
      <c r="BE170" s="198">
        <f t="shared" si="24"/>
        <v>0</v>
      </c>
      <c r="BF170" s="198">
        <f t="shared" si="25"/>
        <v>0</v>
      </c>
      <c r="BG170" s="198">
        <f t="shared" si="26"/>
        <v>0</v>
      </c>
      <c r="BH170" s="198">
        <f t="shared" si="27"/>
        <v>0</v>
      </c>
      <c r="BI170" s="198">
        <f t="shared" si="28"/>
        <v>0</v>
      </c>
      <c r="BJ170" s="18" t="s">
        <v>84</v>
      </c>
      <c r="BK170" s="198">
        <f t="shared" si="29"/>
        <v>0</v>
      </c>
      <c r="BL170" s="18" t="s">
        <v>142</v>
      </c>
      <c r="BM170" s="197" t="s">
        <v>818</v>
      </c>
    </row>
    <row r="171" spans="1:65" s="2" customFormat="1" ht="16.5" customHeight="1">
      <c r="A171" s="35"/>
      <c r="B171" s="36"/>
      <c r="C171" s="186" t="s">
        <v>819</v>
      </c>
      <c r="D171" s="186" t="s">
        <v>138</v>
      </c>
      <c r="E171" s="187" t="s">
        <v>805</v>
      </c>
      <c r="F171" s="188" t="s">
        <v>806</v>
      </c>
      <c r="G171" s="189" t="s">
        <v>151</v>
      </c>
      <c r="H171" s="190">
        <v>5</v>
      </c>
      <c r="I171" s="191"/>
      <c r="J171" s="192">
        <f t="shared" si="20"/>
        <v>0</v>
      </c>
      <c r="K171" s="188" t="s">
        <v>161</v>
      </c>
      <c r="L171" s="40"/>
      <c r="M171" s="193" t="s">
        <v>19</v>
      </c>
      <c r="N171" s="194" t="s">
        <v>47</v>
      </c>
      <c r="O171" s="65"/>
      <c r="P171" s="195">
        <f t="shared" si="21"/>
        <v>0</v>
      </c>
      <c r="Q171" s="195">
        <v>0</v>
      </c>
      <c r="R171" s="195">
        <f t="shared" si="22"/>
        <v>0</v>
      </c>
      <c r="S171" s="195">
        <v>0</v>
      </c>
      <c r="T171" s="196">
        <f t="shared" si="23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197" t="s">
        <v>142</v>
      </c>
      <c r="AT171" s="197" t="s">
        <v>138</v>
      </c>
      <c r="AU171" s="197" t="s">
        <v>84</v>
      </c>
      <c r="AY171" s="18" t="s">
        <v>137</v>
      </c>
      <c r="BE171" s="198">
        <f t="shared" si="24"/>
        <v>0</v>
      </c>
      <c r="BF171" s="198">
        <f t="shared" si="25"/>
        <v>0</v>
      </c>
      <c r="BG171" s="198">
        <f t="shared" si="26"/>
        <v>0</v>
      </c>
      <c r="BH171" s="198">
        <f t="shared" si="27"/>
        <v>0</v>
      </c>
      <c r="BI171" s="198">
        <f t="shared" si="28"/>
        <v>0</v>
      </c>
      <c r="BJ171" s="18" t="s">
        <v>84</v>
      </c>
      <c r="BK171" s="198">
        <f t="shared" si="29"/>
        <v>0</v>
      </c>
      <c r="BL171" s="18" t="s">
        <v>142</v>
      </c>
      <c r="BM171" s="197" t="s">
        <v>820</v>
      </c>
    </row>
    <row r="172" spans="1:65" s="2" customFormat="1" ht="16.5" customHeight="1">
      <c r="A172" s="35"/>
      <c r="B172" s="36"/>
      <c r="C172" s="186" t="s">
        <v>347</v>
      </c>
      <c r="D172" s="186" t="s">
        <v>138</v>
      </c>
      <c r="E172" s="187" t="s">
        <v>821</v>
      </c>
      <c r="F172" s="188" t="s">
        <v>822</v>
      </c>
      <c r="G172" s="189" t="s">
        <v>151</v>
      </c>
      <c r="H172" s="190">
        <v>5</v>
      </c>
      <c r="I172" s="191"/>
      <c r="J172" s="192">
        <f t="shared" si="20"/>
        <v>0</v>
      </c>
      <c r="K172" s="188" t="s">
        <v>19</v>
      </c>
      <c r="L172" s="40"/>
      <c r="M172" s="193" t="s">
        <v>19</v>
      </c>
      <c r="N172" s="194" t="s">
        <v>47</v>
      </c>
      <c r="O172" s="65"/>
      <c r="P172" s="195">
        <f t="shared" si="21"/>
        <v>0</v>
      </c>
      <c r="Q172" s="195">
        <v>0</v>
      </c>
      <c r="R172" s="195">
        <f t="shared" si="22"/>
        <v>0</v>
      </c>
      <c r="S172" s="195">
        <v>0</v>
      </c>
      <c r="T172" s="196">
        <f t="shared" si="23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197" t="s">
        <v>142</v>
      </c>
      <c r="AT172" s="197" t="s">
        <v>138</v>
      </c>
      <c r="AU172" s="197" t="s">
        <v>84</v>
      </c>
      <c r="AY172" s="18" t="s">
        <v>137</v>
      </c>
      <c r="BE172" s="198">
        <f t="shared" si="24"/>
        <v>0</v>
      </c>
      <c r="BF172" s="198">
        <f t="shared" si="25"/>
        <v>0</v>
      </c>
      <c r="BG172" s="198">
        <f t="shared" si="26"/>
        <v>0</v>
      </c>
      <c r="BH172" s="198">
        <f t="shared" si="27"/>
        <v>0</v>
      </c>
      <c r="BI172" s="198">
        <f t="shared" si="28"/>
        <v>0</v>
      </c>
      <c r="BJ172" s="18" t="s">
        <v>84</v>
      </c>
      <c r="BK172" s="198">
        <f t="shared" si="29"/>
        <v>0</v>
      </c>
      <c r="BL172" s="18" t="s">
        <v>142</v>
      </c>
      <c r="BM172" s="197" t="s">
        <v>823</v>
      </c>
    </row>
    <row r="173" spans="1:65" s="2" customFormat="1" ht="16.5" customHeight="1">
      <c r="A173" s="35"/>
      <c r="B173" s="36"/>
      <c r="C173" s="186" t="s">
        <v>824</v>
      </c>
      <c r="D173" s="186" t="s">
        <v>138</v>
      </c>
      <c r="E173" s="187" t="s">
        <v>825</v>
      </c>
      <c r="F173" s="188" t="s">
        <v>826</v>
      </c>
      <c r="G173" s="189" t="s">
        <v>151</v>
      </c>
      <c r="H173" s="190">
        <v>6</v>
      </c>
      <c r="I173" s="191"/>
      <c r="J173" s="192">
        <f t="shared" si="20"/>
        <v>0</v>
      </c>
      <c r="K173" s="188" t="s">
        <v>19</v>
      </c>
      <c r="L173" s="40"/>
      <c r="M173" s="193" t="s">
        <v>19</v>
      </c>
      <c r="N173" s="194" t="s">
        <v>47</v>
      </c>
      <c r="O173" s="65"/>
      <c r="P173" s="195">
        <f t="shared" si="21"/>
        <v>0</v>
      </c>
      <c r="Q173" s="195">
        <v>0</v>
      </c>
      <c r="R173" s="195">
        <f t="shared" si="22"/>
        <v>0</v>
      </c>
      <c r="S173" s="195">
        <v>0</v>
      </c>
      <c r="T173" s="196">
        <f t="shared" si="23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97" t="s">
        <v>142</v>
      </c>
      <c r="AT173" s="197" t="s">
        <v>138</v>
      </c>
      <c r="AU173" s="197" t="s">
        <v>84</v>
      </c>
      <c r="AY173" s="18" t="s">
        <v>137</v>
      </c>
      <c r="BE173" s="198">
        <f t="shared" si="24"/>
        <v>0</v>
      </c>
      <c r="BF173" s="198">
        <f t="shared" si="25"/>
        <v>0</v>
      </c>
      <c r="BG173" s="198">
        <f t="shared" si="26"/>
        <v>0</v>
      </c>
      <c r="BH173" s="198">
        <f t="shared" si="27"/>
        <v>0</v>
      </c>
      <c r="BI173" s="198">
        <f t="shared" si="28"/>
        <v>0</v>
      </c>
      <c r="BJ173" s="18" t="s">
        <v>84</v>
      </c>
      <c r="BK173" s="198">
        <f t="shared" si="29"/>
        <v>0</v>
      </c>
      <c r="BL173" s="18" t="s">
        <v>142</v>
      </c>
      <c r="BM173" s="197" t="s">
        <v>652</v>
      </c>
    </row>
    <row r="174" spans="1:65" s="2" customFormat="1" ht="16.5" customHeight="1">
      <c r="A174" s="35"/>
      <c r="B174" s="36"/>
      <c r="C174" s="186" t="s">
        <v>351</v>
      </c>
      <c r="D174" s="186" t="s">
        <v>138</v>
      </c>
      <c r="E174" s="187" t="s">
        <v>827</v>
      </c>
      <c r="F174" s="188" t="s">
        <v>828</v>
      </c>
      <c r="G174" s="189" t="s">
        <v>151</v>
      </c>
      <c r="H174" s="190">
        <v>9</v>
      </c>
      <c r="I174" s="191"/>
      <c r="J174" s="192">
        <f t="shared" si="20"/>
        <v>0</v>
      </c>
      <c r="K174" s="188" t="s">
        <v>19</v>
      </c>
      <c r="L174" s="40"/>
      <c r="M174" s="193" t="s">
        <v>19</v>
      </c>
      <c r="N174" s="194" t="s">
        <v>47</v>
      </c>
      <c r="O174" s="65"/>
      <c r="P174" s="195">
        <f t="shared" si="21"/>
        <v>0</v>
      </c>
      <c r="Q174" s="195">
        <v>0</v>
      </c>
      <c r="R174" s="195">
        <f t="shared" si="22"/>
        <v>0</v>
      </c>
      <c r="S174" s="195">
        <v>0</v>
      </c>
      <c r="T174" s="196">
        <f t="shared" si="23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97" t="s">
        <v>142</v>
      </c>
      <c r="AT174" s="197" t="s">
        <v>138</v>
      </c>
      <c r="AU174" s="197" t="s">
        <v>84</v>
      </c>
      <c r="AY174" s="18" t="s">
        <v>137</v>
      </c>
      <c r="BE174" s="198">
        <f t="shared" si="24"/>
        <v>0</v>
      </c>
      <c r="BF174" s="198">
        <f t="shared" si="25"/>
        <v>0</v>
      </c>
      <c r="BG174" s="198">
        <f t="shared" si="26"/>
        <v>0</v>
      </c>
      <c r="BH174" s="198">
        <f t="shared" si="27"/>
        <v>0</v>
      </c>
      <c r="BI174" s="198">
        <f t="shared" si="28"/>
        <v>0</v>
      </c>
      <c r="BJ174" s="18" t="s">
        <v>84</v>
      </c>
      <c r="BK174" s="198">
        <f t="shared" si="29"/>
        <v>0</v>
      </c>
      <c r="BL174" s="18" t="s">
        <v>142</v>
      </c>
      <c r="BM174" s="197" t="s">
        <v>829</v>
      </c>
    </row>
    <row r="175" spans="1:65" s="2" customFormat="1" ht="16.5" customHeight="1">
      <c r="A175" s="35"/>
      <c r="B175" s="36"/>
      <c r="C175" s="186" t="s">
        <v>830</v>
      </c>
      <c r="D175" s="186" t="s">
        <v>138</v>
      </c>
      <c r="E175" s="187" t="s">
        <v>831</v>
      </c>
      <c r="F175" s="188" t="s">
        <v>832</v>
      </c>
      <c r="G175" s="189" t="s">
        <v>151</v>
      </c>
      <c r="H175" s="190">
        <v>18</v>
      </c>
      <c r="I175" s="191"/>
      <c r="J175" s="192">
        <f t="shared" si="20"/>
        <v>0</v>
      </c>
      <c r="K175" s="188" t="s">
        <v>161</v>
      </c>
      <c r="L175" s="40"/>
      <c r="M175" s="193" t="s">
        <v>19</v>
      </c>
      <c r="N175" s="194" t="s">
        <v>47</v>
      </c>
      <c r="O175" s="65"/>
      <c r="P175" s="195">
        <f t="shared" si="21"/>
        <v>0</v>
      </c>
      <c r="Q175" s="195">
        <v>0</v>
      </c>
      <c r="R175" s="195">
        <f t="shared" si="22"/>
        <v>0</v>
      </c>
      <c r="S175" s="195">
        <v>0</v>
      </c>
      <c r="T175" s="196">
        <f t="shared" si="23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197" t="s">
        <v>142</v>
      </c>
      <c r="AT175" s="197" t="s">
        <v>138</v>
      </c>
      <c r="AU175" s="197" t="s">
        <v>84</v>
      </c>
      <c r="AY175" s="18" t="s">
        <v>137</v>
      </c>
      <c r="BE175" s="198">
        <f t="shared" si="24"/>
        <v>0</v>
      </c>
      <c r="BF175" s="198">
        <f t="shared" si="25"/>
        <v>0</v>
      </c>
      <c r="BG175" s="198">
        <f t="shared" si="26"/>
        <v>0</v>
      </c>
      <c r="BH175" s="198">
        <f t="shared" si="27"/>
        <v>0</v>
      </c>
      <c r="BI175" s="198">
        <f t="shared" si="28"/>
        <v>0</v>
      </c>
      <c r="BJ175" s="18" t="s">
        <v>84</v>
      </c>
      <c r="BK175" s="198">
        <f t="shared" si="29"/>
        <v>0</v>
      </c>
      <c r="BL175" s="18" t="s">
        <v>142</v>
      </c>
      <c r="BM175" s="197" t="s">
        <v>833</v>
      </c>
    </row>
    <row r="176" spans="1:65" s="2" customFormat="1" ht="16.5" customHeight="1">
      <c r="A176" s="35"/>
      <c r="B176" s="36"/>
      <c r="C176" s="186" t="s">
        <v>354</v>
      </c>
      <c r="D176" s="186" t="s">
        <v>138</v>
      </c>
      <c r="E176" s="187" t="s">
        <v>834</v>
      </c>
      <c r="F176" s="188" t="s">
        <v>835</v>
      </c>
      <c r="G176" s="189" t="s">
        <v>151</v>
      </c>
      <c r="H176" s="190">
        <v>18</v>
      </c>
      <c r="I176" s="191"/>
      <c r="J176" s="192">
        <f t="shared" si="20"/>
        <v>0</v>
      </c>
      <c r="K176" s="188" t="s">
        <v>19</v>
      </c>
      <c r="L176" s="40"/>
      <c r="M176" s="193" t="s">
        <v>19</v>
      </c>
      <c r="N176" s="194" t="s">
        <v>47</v>
      </c>
      <c r="O176" s="65"/>
      <c r="P176" s="195">
        <f t="shared" si="21"/>
        <v>0</v>
      </c>
      <c r="Q176" s="195">
        <v>0</v>
      </c>
      <c r="R176" s="195">
        <f t="shared" si="22"/>
        <v>0</v>
      </c>
      <c r="S176" s="195">
        <v>0</v>
      </c>
      <c r="T176" s="196">
        <f t="shared" si="23"/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197" t="s">
        <v>142</v>
      </c>
      <c r="AT176" s="197" t="s">
        <v>138</v>
      </c>
      <c r="AU176" s="197" t="s">
        <v>84</v>
      </c>
      <c r="AY176" s="18" t="s">
        <v>137</v>
      </c>
      <c r="BE176" s="198">
        <f t="shared" si="24"/>
        <v>0</v>
      </c>
      <c r="BF176" s="198">
        <f t="shared" si="25"/>
        <v>0</v>
      </c>
      <c r="BG176" s="198">
        <f t="shared" si="26"/>
        <v>0</v>
      </c>
      <c r="BH176" s="198">
        <f t="shared" si="27"/>
        <v>0</v>
      </c>
      <c r="BI176" s="198">
        <f t="shared" si="28"/>
        <v>0</v>
      </c>
      <c r="BJ176" s="18" t="s">
        <v>84</v>
      </c>
      <c r="BK176" s="198">
        <f t="shared" si="29"/>
        <v>0</v>
      </c>
      <c r="BL176" s="18" t="s">
        <v>142</v>
      </c>
      <c r="BM176" s="197" t="s">
        <v>836</v>
      </c>
    </row>
    <row r="177" spans="1:65" s="2" customFormat="1" ht="21.75" customHeight="1">
      <c r="A177" s="35"/>
      <c r="B177" s="36"/>
      <c r="C177" s="186" t="s">
        <v>279</v>
      </c>
      <c r="D177" s="186" t="s">
        <v>138</v>
      </c>
      <c r="E177" s="187" t="s">
        <v>837</v>
      </c>
      <c r="F177" s="188" t="s">
        <v>838</v>
      </c>
      <c r="G177" s="189" t="s">
        <v>237</v>
      </c>
      <c r="H177" s="190">
        <v>500</v>
      </c>
      <c r="I177" s="191"/>
      <c r="J177" s="192">
        <f t="shared" si="20"/>
        <v>0</v>
      </c>
      <c r="K177" s="188" t="s">
        <v>161</v>
      </c>
      <c r="L177" s="40"/>
      <c r="M177" s="193" t="s">
        <v>19</v>
      </c>
      <c r="N177" s="194" t="s">
        <v>47</v>
      </c>
      <c r="O177" s="65"/>
      <c r="P177" s="195">
        <f t="shared" si="21"/>
        <v>0</v>
      </c>
      <c r="Q177" s="195">
        <v>0</v>
      </c>
      <c r="R177" s="195">
        <f t="shared" si="22"/>
        <v>0</v>
      </c>
      <c r="S177" s="195">
        <v>0</v>
      </c>
      <c r="T177" s="196">
        <f t="shared" si="23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97" t="s">
        <v>142</v>
      </c>
      <c r="AT177" s="197" t="s">
        <v>138</v>
      </c>
      <c r="AU177" s="197" t="s">
        <v>84</v>
      </c>
      <c r="AY177" s="18" t="s">
        <v>137</v>
      </c>
      <c r="BE177" s="198">
        <f t="shared" si="24"/>
        <v>0</v>
      </c>
      <c r="BF177" s="198">
        <f t="shared" si="25"/>
        <v>0</v>
      </c>
      <c r="BG177" s="198">
        <f t="shared" si="26"/>
        <v>0</v>
      </c>
      <c r="BH177" s="198">
        <f t="shared" si="27"/>
        <v>0</v>
      </c>
      <c r="BI177" s="198">
        <f t="shared" si="28"/>
        <v>0</v>
      </c>
      <c r="BJ177" s="18" t="s">
        <v>84</v>
      </c>
      <c r="BK177" s="198">
        <f t="shared" si="29"/>
        <v>0</v>
      </c>
      <c r="BL177" s="18" t="s">
        <v>142</v>
      </c>
      <c r="BM177" s="197" t="s">
        <v>839</v>
      </c>
    </row>
    <row r="178" spans="1:65" s="2" customFormat="1" ht="16.5" customHeight="1">
      <c r="A178" s="35"/>
      <c r="B178" s="36"/>
      <c r="C178" s="199" t="s">
        <v>358</v>
      </c>
      <c r="D178" s="199" t="s">
        <v>143</v>
      </c>
      <c r="E178" s="200" t="s">
        <v>840</v>
      </c>
      <c r="F178" s="201" t="s">
        <v>841</v>
      </c>
      <c r="G178" s="202" t="s">
        <v>237</v>
      </c>
      <c r="H178" s="203">
        <v>300</v>
      </c>
      <c r="I178" s="204"/>
      <c r="J178" s="205">
        <f t="shared" si="20"/>
        <v>0</v>
      </c>
      <c r="K178" s="201" t="s">
        <v>161</v>
      </c>
      <c r="L178" s="206"/>
      <c r="M178" s="207" t="s">
        <v>19</v>
      </c>
      <c r="N178" s="208" t="s">
        <v>47</v>
      </c>
      <c r="O178" s="65"/>
      <c r="P178" s="195">
        <f t="shared" si="21"/>
        <v>0</v>
      </c>
      <c r="Q178" s="195">
        <v>1.2E-4</v>
      </c>
      <c r="R178" s="195">
        <f t="shared" si="22"/>
        <v>3.6000000000000004E-2</v>
      </c>
      <c r="S178" s="195">
        <v>0</v>
      </c>
      <c r="T178" s="196">
        <f t="shared" si="23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197" t="s">
        <v>146</v>
      </c>
      <c r="AT178" s="197" t="s">
        <v>143</v>
      </c>
      <c r="AU178" s="197" t="s">
        <v>84</v>
      </c>
      <c r="AY178" s="18" t="s">
        <v>137</v>
      </c>
      <c r="BE178" s="198">
        <f t="shared" si="24"/>
        <v>0</v>
      </c>
      <c r="BF178" s="198">
        <f t="shared" si="25"/>
        <v>0</v>
      </c>
      <c r="BG178" s="198">
        <f t="shared" si="26"/>
        <v>0</v>
      </c>
      <c r="BH178" s="198">
        <f t="shared" si="27"/>
        <v>0</v>
      </c>
      <c r="BI178" s="198">
        <f t="shared" si="28"/>
        <v>0</v>
      </c>
      <c r="BJ178" s="18" t="s">
        <v>84</v>
      </c>
      <c r="BK178" s="198">
        <f t="shared" si="29"/>
        <v>0</v>
      </c>
      <c r="BL178" s="18" t="s">
        <v>142</v>
      </c>
      <c r="BM178" s="197" t="s">
        <v>842</v>
      </c>
    </row>
    <row r="179" spans="1:65" s="2" customFormat="1" ht="16.5" customHeight="1">
      <c r="A179" s="35"/>
      <c r="B179" s="36"/>
      <c r="C179" s="186" t="s">
        <v>843</v>
      </c>
      <c r="D179" s="186" t="s">
        <v>138</v>
      </c>
      <c r="E179" s="187" t="s">
        <v>844</v>
      </c>
      <c r="F179" s="188" t="s">
        <v>845</v>
      </c>
      <c r="G179" s="189" t="s">
        <v>151</v>
      </c>
      <c r="H179" s="190">
        <v>4</v>
      </c>
      <c r="I179" s="191"/>
      <c r="J179" s="192">
        <f t="shared" si="20"/>
        <v>0</v>
      </c>
      <c r="K179" s="188" t="s">
        <v>19</v>
      </c>
      <c r="L179" s="40"/>
      <c r="M179" s="193" t="s">
        <v>19</v>
      </c>
      <c r="N179" s="194" t="s">
        <v>47</v>
      </c>
      <c r="O179" s="65"/>
      <c r="P179" s="195">
        <f t="shared" si="21"/>
        <v>0</v>
      </c>
      <c r="Q179" s="195">
        <v>0</v>
      </c>
      <c r="R179" s="195">
        <f t="shared" si="22"/>
        <v>0</v>
      </c>
      <c r="S179" s="195">
        <v>0</v>
      </c>
      <c r="T179" s="196">
        <f t="shared" si="23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197" t="s">
        <v>142</v>
      </c>
      <c r="AT179" s="197" t="s">
        <v>138</v>
      </c>
      <c r="AU179" s="197" t="s">
        <v>84</v>
      </c>
      <c r="AY179" s="18" t="s">
        <v>137</v>
      </c>
      <c r="BE179" s="198">
        <f t="shared" si="24"/>
        <v>0</v>
      </c>
      <c r="BF179" s="198">
        <f t="shared" si="25"/>
        <v>0</v>
      </c>
      <c r="BG179" s="198">
        <f t="shared" si="26"/>
        <v>0</v>
      </c>
      <c r="BH179" s="198">
        <f t="shared" si="27"/>
        <v>0</v>
      </c>
      <c r="BI179" s="198">
        <f t="shared" si="28"/>
        <v>0</v>
      </c>
      <c r="BJ179" s="18" t="s">
        <v>84</v>
      </c>
      <c r="BK179" s="198">
        <f t="shared" si="29"/>
        <v>0</v>
      </c>
      <c r="BL179" s="18" t="s">
        <v>142</v>
      </c>
      <c r="BM179" s="197" t="s">
        <v>846</v>
      </c>
    </row>
    <row r="180" spans="1:65" s="2" customFormat="1" ht="16.5" customHeight="1">
      <c r="A180" s="35"/>
      <c r="B180" s="36"/>
      <c r="C180" s="199" t="s">
        <v>363</v>
      </c>
      <c r="D180" s="199" t="s">
        <v>143</v>
      </c>
      <c r="E180" s="200" t="s">
        <v>847</v>
      </c>
      <c r="F180" s="201" t="s">
        <v>848</v>
      </c>
      <c r="G180" s="202" t="s">
        <v>237</v>
      </c>
      <c r="H180" s="203">
        <v>90</v>
      </c>
      <c r="I180" s="204"/>
      <c r="J180" s="205">
        <f t="shared" si="20"/>
        <v>0</v>
      </c>
      <c r="K180" s="201" t="s">
        <v>161</v>
      </c>
      <c r="L180" s="206"/>
      <c r="M180" s="207" t="s">
        <v>19</v>
      </c>
      <c r="N180" s="208" t="s">
        <v>47</v>
      </c>
      <c r="O180" s="65"/>
      <c r="P180" s="195">
        <f t="shared" si="21"/>
        <v>0</v>
      </c>
      <c r="Q180" s="195">
        <v>2.5000000000000001E-4</v>
      </c>
      <c r="R180" s="195">
        <f t="shared" si="22"/>
        <v>2.2499999999999999E-2</v>
      </c>
      <c r="S180" s="195">
        <v>0</v>
      </c>
      <c r="T180" s="196">
        <f t="shared" si="23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197" t="s">
        <v>146</v>
      </c>
      <c r="AT180" s="197" t="s">
        <v>143</v>
      </c>
      <c r="AU180" s="197" t="s">
        <v>84</v>
      </c>
      <c r="AY180" s="18" t="s">
        <v>137</v>
      </c>
      <c r="BE180" s="198">
        <f t="shared" si="24"/>
        <v>0</v>
      </c>
      <c r="BF180" s="198">
        <f t="shared" si="25"/>
        <v>0</v>
      </c>
      <c r="BG180" s="198">
        <f t="shared" si="26"/>
        <v>0</v>
      </c>
      <c r="BH180" s="198">
        <f t="shared" si="27"/>
        <v>0</v>
      </c>
      <c r="BI180" s="198">
        <f t="shared" si="28"/>
        <v>0</v>
      </c>
      <c r="BJ180" s="18" t="s">
        <v>84</v>
      </c>
      <c r="BK180" s="198">
        <f t="shared" si="29"/>
        <v>0</v>
      </c>
      <c r="BL180" s="18" t="s">
        <v>142</v>
      </c>
      <c r="BM180" s="197" t="s">
        <v>849</v>
      </c>
    </row>
    <row r="181" spans="1:65" s="2" customFormat="1" ht="16.5" customHeight="1">
      <c r="A181" s="35"/>
      <c r="B181" s="36"/>
      <c r="C181" s="199" t="s">
        <v>850</v>
      </c>
      <c r="D181" s="199" t="s">
        <v>143</v>
      </c>
      <c r="E181" s="200" t="s">
        <v>851</v>
      </c>
      <c r="F181" s="201" t="s">
        <v>852</v>
      </c>
      <c r="G181" s="202" t="s">
        <v>237</v>
      </c>
      <c r="H181" s="203">
        <v>110</v>
      </c>
      <c r="I181" s="204"/>
      <c r="J181" s="205">
        <f t="shared" si="20"/>
        <v>0</v>
      </c>
      <c r="K181" s="201" t="s">
        <v>161</v>
      </c>
      <c r="L181" s="206"/>
      <c r="M181" s="207" t="s">
        <v>19</v>
      </c>
      <c r="N181" s="208" t="s">
        <v>47</v>
      </c>
      <c r="O181" s="65"/>
      <c r="P181" s="195">
        <f t="shared" si="21"/>
        <v>0</v>
      </c>
      <c r="Q181" s="195">
        <v>3.4000000000000002E-4</v>
      </c>
      <c r="R181" s="195">
        <f t="shared" si="22"/>
        <v>3.7400000000000003E-2</v>
      </c>
      <c r="S181" s="195">
        <v>0</v>
      </c>
      <c r="T181" s="196">
        <f t="shared" si="2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197" t="s">
        <v>146</v>
      </c>
      <c r="AT181" s="197" t="s">
        <v>143</v>
      </c>
      <c r="AU181" s="197" t="s">
        <v>84</v>
      </c>
      <c r="AY181" s="18" t="s">
        <v>137</v>
      </c>
      <c r="BE181" s="198">
        <f t="shared" si="24"/>
        <v>0</v>
      </c>
      <c r="BF181" s="198">
        <f t="shared" si="25"/>
        <v>0</v>
      </c>
      <c r="BG181" s="198">
        <f t="shared" si="26"/>
        <v>0</v>
      </c>
      <c r="BH181" s="198">
        <f t="shared" si="27"/>
        <v>0</v>
      </c>
      <c r="BI181" s="198">
        <f t="shared" si="28"/>
        <v>0</v>
      </c>
      <c r="BJ181" s="18" t="s">
        <v>84</v>
      </c>
      <c r="BK181" s="198">
        <f t="shared" si="29"/>
        <v>0</v>
      </c>
      <c r="BL181" s="18" t="s">
        <v>142</v>
      </c>
      <c r="BM181" s="197" t="s">
        <v>853</v>
      </c>
    </row>
    <row r="182" spans="1:65" s="2" customFormat="1" ht="16.5" customHeight="1">
      <c r="A182" s="35"/>
      <c r="B182" s="36"/>
      <c r="C182" s="199" t="s">
        <v>367</v>
      </c>
      <c r="D182" s="199" t="s">
        <v>143</v>
      </c>
      <c r="E182" s="200" t="s">
        <v>854</v>
      </c>
      <c r="F182" s="201" t="s">
        <v>855</v>
      </c>
      <c r="G182" s="202" t="s">
        <v>237</v>
      </c>
      <c r="H182" s="203">
        <v>200</v>
      </c>
      <c r="I182" s="204"/>
      <c r="J182" s="205">
        <f t="shared" si="20"/>
        <v>0</v>
      </c>
      <c r="K182" s="201" t="s">
        <v>161</v>
      </c>
      <c r="L182" s="206"/>
      <c r="M182" s="207" t="s">
        <v>19</v>
      </c>
      <c r="N182" s="208" t="s">
        <v>47</v>
      </c>
      <c r="O182" s="65"/>
      <c r="P182" s="195">
        <f t="shared" si="21"/>
        <v>0</v>
      </c>
      <c r="Q182" s="195">
        <v>1.2E-4</v>
      </c>
      <c r="R182" s="195">
        <f t="shared" si="22"/>
        <v>2.4E-2</v>
      </c>
      <c r="S182" s="195">
        <v>0</v>
      </c>
      <c r="T182" s="196">
        <f t="shared" si="2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197" t="s">
        <v>146</v>
      </c>
      <c r="AT182" s="197" t="s">
        <v>143</v>
      </c>
      <c r="AU182" s="197" t="s">
        <v>84</v>
      </c>
      <c r="AY182" s="18" t="s">
        <v>137</v>
      </c>
      <c r="BE182" s="198">
        <f t="shared" si="24"/>
        <v>0</v>
      </c>
      <c r="BF182" s="198">
        <f t="shared" si="25"/>
        <v>0</v>
      </c>
      <c r="BG182" s="198">
        <f t="shared" si="26"/>
        <v>0</v>
      </c>
      <c r="BH182" s="198">
        <f t="shared" si="27"/>
        <v>0</v>
      </c>
      <c r="BI182" s="198">
        <f t="shared" si="28"/>
        <v>0</v>
      </c>
      <c r="BJ182" s="18" t="s">
        <v>84</v>
      </c>
      <c r="BK182" s="198">
        <f t="shared" si="29"/>
        <v>0</v>
      </c>
      <c r="BL182" s="18" t="s">
        <v>142</v>
      </c>
      <c r="BM182" s="197" t="s">
        <v>856</v>
      </c>
    </row>
    <row r="183" spans="1:65" s="2" customFormat="1" ht="16.5" customHeight="1">
      <c r="A183" s="35"/>
      <c r="B183" s="36"/>
      <c r="C183" s="186" t="s">
        <v>857</v>
      </c>
      <c r="D183" s="186" t="s">
        <v>138</v>
      </c>
      <c r="E183" s="187" t="s">
        <v>858</v>
      </c>
      <c r="F183" s="188" t="s">
        <v>859</v>
      </c>
      <c r="G183" s="189" t="s">
        <v>151</v>
      </c>
      <c r="H183" s="190">
        <v>4</v>
      </c>
      <c r="I183" s="191"/>
      <c r="J183" s="192">
        <f t="shared" si="20"/>
        <v>0</v>
      </c>
      <c r="K183" s="188" t="s">
        <v>161</v>
      </c>
      <c r="L183" s="40"/>
      <c r="M183" s="193" t="s">
        <v>19</v>
      </c>
      <c r="N183" s="194" t="s">
        <v>47</v>
      </c>
      <c r="O183" s="65"/>
      <c r="P183" s="195">
        <f t="shared" si="21"/>
        <v>0</v>
      </c>
      <c r="Q183" s="195">
        <v>0</v>
      </c>
      <c r="R183" s="195">
        <f t="shared" si="22"/>
        <v>0</v>
      </c>
      <c r="S183" s="195">
        <v>0</v>
      </c>
      <c r="T183" s="196">
        <f t="shared" si="23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197" t="s">
        <v>142</v>
      </c>
      <c r="AT183" s="197" t="s">
        <v>138</v>
      </c>
      <c r="AU183" s="197" t="s">
        <v>84</v>
      </c>
      <c r="AY183" s="18" t="s">
        <v>137</v>
      </c>
      <c r="BE183" s="198">
        <f t="shared" si="24"/>
        <v>0</v>
      </c>
      <c r="BF183" s="198">
        <f t="shared" si="25"/>
        <v>0</v>
      </c>
      <c r="BG183" s="198">
        <f t="shared" si="26"/>
        <v>0</v>
      </c>
      <c r="BH183" s="198">
        <f t="shared" si="27"/>
        <v>0</v>
      </c>
      <c r="BI183" s="198">
        <f t="shared" si="28"/>
        <v>0</v>
      </c>
      <c r="BJ183" s="18" t="s">
        <v>84</v>
      </c>
      <c r="BK183" s="198">
        <f t="shared" si="29"/>
        <v>0</v>
      </c>
      <c r="BL183" s="18" t="s">
        <v>142</v>
      </c>
      <c r="BM183" s="197" t="s">
        <v>860</v>
      </c>
    </row>
    <row r="184" spans="1:65" s="2" customFormat="1" ht="16.5" customHeight="1">
      <c r="A184" s="35"/>
      <c r="B184" s="36"/>
      <c r="C184" s="186" t="s">
        <v>370</v>
      </c>
      <c r="D184" s="186" t="s">
        <v>138</v>
      </c>
      <c r="E184" s="187" t="s">
        <v>861</v>
      </c>
      <c r="F184" s="188" t="s">
        <v>862</v>
      </c>
      <c r="G184" s="189" t="s">
        <v>160</v>
      </c>
      <c r="H184" s="190">
        <v>1</v>
      </c>
      <c r="I184" s="191"/>
      <c r="J184" s="192">
        <f t="shared" si="20"/>
        <v>0</v>
      </c>
      <c r="K184" s="188" t="s">
        <v>19</v>
      </c>
      <c r="L184" s="40"/>
      <c r="M184" s="193" t="s">
        <v>19</v>
      </c>
      <c r="N184" s="194" t="s">
        <v>47</v>
      </c>
      <c r="O184" s="65"/>
      <c r="P184" s="195">
        <f t="shared" si="21"/>
        <v>0</v>
      </c>
      <c r="Q184" s="195">
        <v>0</v>
      </c>
      <c r="R184" s="195">
        <f t="shared" si="22"/>
        <v>0</v>
      </c>
      <c r="S184" s="195">
        <v>0</v>
      </c>
      <c r="T184" s="196">
        <f t="shared" si="23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197" t="s">
        <v>142</v>
      </c>
      <c r="AT184" s="197" t="s">
        <v>138</v>
      </c>
      <c r="AU184" s="197" t="s">
        <v>84</v>
      </c>
      <c r="AY184" s="18" t="s">
        <v>137</v>
      </c>
      <c r="BE184" s="198">
        <f t="shared" si="24"/>
        <v>0</v>
      </c>
      <c r="BF184" s="198">
        <f t="shared" si="25"/>
        <v>0</v>
      </c>
      <c r="BG184" s="198">
        <f t="shared" si="26"/>
        <v>0</v>
      </c>
      <c r="BH184" s="198">
        <f t="shared" si="27"/>
        <v>0</v>
      </c>
      <c r="BI184" s="198">
        <f t="shared" si="28"/>
        <v>0</v>
      </c>
      <c r="BJ184" s="18" t="s">
        <v>84</v>
      </c>
      <c r="BK184" s="198">
        <f t="shared" si="29"/>
        <v>0</v>
      </c>
      <c r="BL184" s="18" t="s">
        <v>142</v>
      </c>
      <c r="BM184" s="197" t="s">
        <v>863</v>
      </c>
    </row>
    <row r="185" spans="1:65" s="2" customFormat="1" ht="16.5" customHeight="1">
      <c r="A185" s="35"/>
      <c r="B185" s="36"/>
      <c r="C185" s="186" t="s">
        <v>864</v>
      </c>
      <c r="D185" s="186" t="s">
        <v>138</v>
      </c>
      <c r="E185" s="187" t="s">
        <v>865</v>
      </c>
      <c r="F185" s="188" t="s">
        <v>866</v>
      </c>
      <c r="G185" s="189" t="s">
        <v>160</v>
      </c>
      <c r="H185" s="190">
        <v>1</v>
      </c>
      <c r="I185" s="191"/>
      <c r="J185" s="192">
        <f t="shared" si="20"/>
        <v>0</v>
      </c>
      <c r="K185" s="188" t="s">
        <v>19</v>
      </c>
      <c r="L185" s="40"/>
      <c r="M185" s="193" t="s">
        <v>19</v>
      </c>
      <c r="N185" s="194" t="s">
        <v>47</v>
      </c>
      <c r="O185" s="65"/>
      <c r="P185" s="195">
        <f t="shared" si="21"/>
        <v>0</v>
      </c>
      <c r="Q185" s="195">
        <v>0</v>
      </c>
      <c r="R185" s="195">
        <f t="shared" si="22"/>
        <v>0</v>
      </c>
      <c r="S185" s="195">
        <v>0</v>
      </c>
      <c r="T185" s="196">
        <f t="shared" si="23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197" t="s">
        <v>142</v>
      </c>
      <c r="AT185" s="197" t="s">
        <v>138</v>
      </c>
      <c r="AU185" s="197" t="s">
        <v>84</v>
      </c>
      <c r="AY185" s="18" t="s">
        <v>137</v>
      </c>
      <c r="BE185" s="198">
        <f t="shared" si="24"/>
        <v>0</v>
      </c>
      <c r="BF185" s="198">
        <f t="shared" si="25"/>
        <v>0</v>
      </c>
      <c r="BG185" s="198">
        <f t="shared" si="26"/>
        <v>0</v>
      </c>
      <c r="BH185" s="198">
        <f t="shared" si="27"/>
        <v>0</v>
      </c>
      <c r="BI185" s="198">
        <f t="shared" si="28"/>
        <v>0</v>
      </c>
      <c r="BJ185" s="18" t="s">
        <v>84</v>
      </c>
      <c r="BK185" s="198">
        <f t="shared" si="29"/>
        <v>0</v>
      </c>
      <c r="BL185" s="18" t="s">
        <v>142</v>
      </c>
      <c r="BM185" s="197" t="s">
        <v>867</v>
      </c>
    </row>
    <row r="186" spans="1:65" s="2" customFormat="1" ht="16.5" customHeight="1">
      <c r="A186" s="35"/>
      <c r="B186" s="36"/>
      <c r="C186" s="186" t="s">
        <v>374</v>
      </c>
      <c r="D186" s="186" t="s">
        <v>138</v>
      </c>
      <c r="E186" s="187" t="s">
        <v>868</v>
      </c>
      <c r="F186" s="188" t="s">
        <v>869</v>
      </c>
      <c r="G186" s="189" t="s">
        <v>151</v>
      </c>
      <c r="H186" s="190">
        <v>7</v>
      </c>
      <c r="I186" s="191"/>
      <c r="J186" s="192">
        <f t="shared" si="20"/>
        <v>0</v>
      </c>
      <c r="K186" s="188" t="s">
        <v>19</v>
      </c>
      <c r="L186" s="40"/>
      <c r="M186" s="193" t="s">
        <v>19</v>
      </c>
      <c r="N186" s="194" t="s">
        <v>47</v>
      </c>
      <c r="O186" s="65"/>
      <c r="P186" s="195">
        <f t="shared" si="21"/>
        <v>0</v>
      </c>
      <c r="Q186" s="195">
        <v>0</v>
      </c>
      <c r="R186" s="195">
        <f t="shared" si="22"/>
        <v>0</v>
      </c>
      <c r="S186" s="195">
        <v>0</v>
      </c>
      <c r="T186" s="196">
        <f t="shared" si="23"/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197" t="s">
        <v>142</v>
      </c>
      <c r="AT186" s="197" t="s">
        <v>138</v>
      </c>
      <c r="AU186" s="197" t="s">
        <v>84</v>
      </c>
      <c r="AY186" s="18" t="s">
        <v>137</v>
      </c>
      <c r="BE186" s="198">
        <f t="shared" si="24"/>
        <v>0</v>
      </c>
      <c r="BF186" s="198">
        <f t="shared" si="25"/>
        <v>0</v>
      </c>
      <c r="BG186" s="198">
        <f t="shared" si="26"/>
        <v>0</v>
      </c>
      <c r="BH186" s="198">
        <f t="shared" si="27"/>
        <v>0</v>
      </c>
      <c r="BI186" s="198">
        <f t="shared" si="28"/>
        <v>0</v>
      </c>
      <c r="BJ186" s="18" t="s">
        <v>84</v>
      </c>
      <c r="BK186" s="198">
        <f t="shared" si="29"/>
        <v>0</v>
      </c>
      <c r="BL186" s="18" t="s">
        <v>142</v>
      </c>
      <c r="BM186" s="197" t="s">
        <v>870</v>
      </c>
    </row>
    <row r="187" spans="1:65" s="2" customFormat="1" ht="16.5" customHeight="1">
      <c r="A187" s="35"/>
      <c r="B187" s="36"/>
      <c r="C187" s="186" t="s">
        <v>871</v>
      </c>
      <c r="D187" s="186" t="s">
        <v>138</v>
      </c>
      <c r="E187" s="187" t="s">
        <v>872</v>
      </c>
      <c r="F187" s="188" t="s">
        <v>873</v>
      </c>
      <c r="G187" s="189" t="s">
        <v>160</v>
      </c>
      <c r="H187" s="190">
        <v>1</v>
      </c>
      <c r="I187" s="191"/>
      <c r="J187" s="192">
        <f t="shared" si="20"/>
        <v>0</v>
      </c>
      <c r="K187" s="188" t="s">
        <v>19</v>
      </c>
      <c r="L187" s="40"/>
      <c r="M187" s="193" t="s">
        <v>19</v>
      </c>
      <c r="N187" s="194" t="s">
        <v>47</v>
      </c>
      <c r="O187" s="65"/>
      <c r="P187" s="195">
        <f t="shared" si="21"/>
        <v>0</v>
      </c>
      <c r="Q187" s="195">
        <v>0</v>
      </c>
      <c r="R187" s="195">
        <f t="shared" si="22"/>
        <v>0</v>
      </c>
      <c r="S187" s="195">
        <v>0</v>
      </c>
      <c r="T187" s="196">
        <f t="shared" si="23"/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197" t="s">
        <v>142</v>
      </c>
      <c r="AT187" s="197" t="s">
        <v>138</v>
      </c>
      <c r="AU187" s="197" t="s">
        <v>84</v>
      </c>
      <c r="AY187" s="18" t="s">
        <v>137</v>
      </c>
      <c r="BE187" s="198">
        <f t="shared" si="24"/>
        <v>0</v>
      </c>
      <c r="BF187" s="198">
        <f t="shared" si="25"/>
        <v>0</v>
      </c>
      <c r="BG187" s="198">
        <f t="shared" si="26"/>
        <v>0</v>
      </c>
      <c r="BH187" s="198">
        <f t="shared" si="27"/>
        <v>0</v>
      </c>
      <c r="BI187" s="198">
        <f t="shared" si="28"/>
        <v>0</v>
      </c>
      <c r="BJ187" s="18" t="s">
        <v>84</v>
      </c>
      <c r="BK187" s="198">
        <f t="shared" si="29"/>
        <v>0</v>
      </c>
      <c r="BL187" s="18" t="s">
        <v>142</v>
      </c>
      <c r="BM187" s="197" t="s">
        <v>874</v>
      </c>
    </row>
    <row r="188" spans="1:65" s="12" customFormat="1" ht="25.95" customHeight="1">
      <c r="B188" s="172"/>
      <c r="C188" s="173"/>
      <c r="D188" s="174" t="s">
        <v>75</v>
      </c>
      <c r="E188" s="175" t="s">
        <v>875</v>
      </c>
      <c r="F188" s="175" t="s">
        <v>876</v>
      </c>
      <c r="G188" s="173"/>
      <c r="H188" s="173"/>
      <c r="I188" s="176"/>
      <c r="J188" s="177">
        <f>BK188</f>
        <v>0</v>
      </c>
      <c r="K188" s="173"/>
      <c r="L188" s="178"/>
      <c r="M188" s="179"/>
      <c r="N188" s="180"/>
      <c r="O188" s="180"/>
      <c r="P188" s="181">
        <f>SUM(P189:P211)</f>
        <v>0</v>
      </c>
      <c r="Q188" s="180"/>
      <c r="R188" s="181">
        <f>SUM(R189:R211)</f>
        <v>85.296019999999999</v>
      </c>
      <c r="S188" s="180"/>
      <c r="T188" s="182">
        <f>SUM(T189:T211)</f>
        <v>0</v>
      </c>
      <c r="AR188" s="183" t="s">
        <v>84</v>
      </c>
      <c r="AT188" s="184" t="s">
        <v>75</v>
      </c>
      <c r="AU188" s="184" t="s">
        <v>76</v>
      </c>
      <c r="AY188" s="183" t="s">
        <v>137</v>
      </c>
      <c r="BK188" s="185">
        <f>SUM(BK189:BK211)</f>
        <v>0</v>
      </c>
    </row>
    <row r="189" spans="1:65" s="2" customFormat="1" ht="21.75" customHeight="1">
      <c r="A189" s="35"/>
      <c r="B189" s="36"/>
      <c r="C189" s="186" t="s">
        <v>377</v>
      </c>
      <c r="D189" s="186" t="s">
        <v>138</v>
      </c>
      <c r="E189" s="187" t="s">
        <v>877</v>
      </c>
      <c r="F189" s="188" t="s">
        <v>878</v>
      </c>
      <c r="G189" s="189" t="s">
        <v>219</v>
      </c>
      <c r="H189" s="190">
        <v>200</v>
      </c>
      <c r="I189" s="191"/>
      <c r="J189" s="192">
        <f t="shared" ref="J189:J194" si="30">ROUND(I189*H189,2)</f>
        <v>0</v>
      </c>
      <c r="K189" s="188" t="s">
        <v>161</v>
      </c>
      <c r="L189" s="40"/>
      <c r="M189" s="193" t="s">
        <v>19</v>
      </c>
      <c r="N189" s="194" t="s">
        <v>47</v>
      </c>
      <c r="O189" s="65"/>
      <c r="P189" s="195">
        <f t="shared" ref="P189:P194" si="31">O189*H189</f>
        <v>0</v>
      </c>
      <c r="Q189" s="195">
        <v>0</v>
      </c>
      <c r="R189" s="195">
        <f t="shared" ref="R189:R194" si="32">Q189*H189</f>
        <v>0</v>
      </c>
      <c r="S189" s="195">
        <v>0</v>
      </c>
      <c r="T189" s="196">
        <f t="shared" ref="T189:T194" si="33"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197" t="s">
        <v>142</v>
      </c>
      <c r="AT189" s="197" t="s">
        <v>138</v>
      </c>
      <c r="AU189" s="197" t="s">
        <v>84</v>
      </c>
      <c r="AY189" s="18" t="s">
        <v>137</v>
      </c>
      <c r="BE189" s="198">
        <f t="shared" ref="BE189:BE194" si="34">IF(N189="základní",J189,0)</f>
        <v>0</v>
      </c>
      <c r="BF189" s="198">
        <f t="shared" ref="BF189:BF194" si="35">IF(N189="snížená",J189,0)</f>
        <v>0</v>
      </c>
      <c r="BG189" s="198">
        <f t="shared" ref="BG189:BG194" si="36">IF(N189="zákl. přenesená",J189,0)</f>
        <v>0</v>
      </c>
      <c r="BH189" s="198">
        <f t="shared" ref="BH189:BH194" si="37">IF(N189="sníž. přenesená",J189,0)</f>
        <v>0</v>
      </c>
      <c r="BI189" s="198">
        <f t="shared" ref="BI189:BI194" si="38">IF(N189="nulová",J189,0)</f>
        <v>0</v>
      </c>
      <c r="BJ189" s="18" t="s">
        <v>84</v>
      </c>
      <c r="BK189" s="198">
        <f t="shared" ref="BK189:BK194" si="39">ROUND(I189*H189,2)</f>
        <v>0</v>
      </c>
      <c r="BL189" s="18" t="s">
        <v>142</v>
      </c>
      <c r="BM189" s="197" t="s">
        <v>879</v>
      </c>
    </row>
    <row r="190" spans="1:65" s="2" customFormat="1" ht="16.5" customHeight="1">
      <c r="A190" s="35"/>
      <c r="B190" s="36"/>
      <c r="C190" s="186" t="s">
        <v>880</v>
      </c>
      <c r="D190" s="186" t="s">
        <v>138</v>
      </c>
      <c r="E190" s="187" t="s">
        <v>881</v>
      </c>
      <c r="F190" s="188" t="s">
        <v>882</v>
      </c>
      <c r="G190" s="189" t="s">
        <v>237</v>
      </c>
      <c r="H190" s="190">
        <v>4</v>
      </c>
      <c r="I190" s="191"/>
      <c r="J190" s="192">
        <f t="shared" si="30"/>
        <v>0</v>
      </c>
      <c r="K190" s="188" t="s">
        <v>161</v>
      </c>
      <c r="L190" s="40"/>
      <c r="M190" s="193" t="s">
        <v>19</v>
      </c>
      <c r="N190" s="194" t="s">
        <v>47</v>
      </c>
      <c r="O190" s="65"/>
      <c r="P190" s="195">
        <f t="shared" si="31"/>
        <v>0</v>
      </c>
      <c r="Q190" s="195">
        <v>8.0000000000000007E-5</v>
      </c>
      <c r="R190" s="195">
        <f t="shared" si="32"/>
        <v>3.2000000000000003E-4</v>
      </c>
      <c r="S190" s="195">
        <v>0</v>
      </c>
      <c r="T190" s="196">
        <f t="shared" si="33"/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197" t="s">
        <v>142</v>
      </c>
      <c r="AT190" s="197" t="s">
        <v>138</v>
      </c>
      <c r="AU190" s="197" t="s">
        <v>84</v>
      </c>
      <c r="AY190" s="18" t="s">
        <v>137</v>
      </c>
      <c r="BE190" s="198">
        <f t="shared" si="34"/>
        <v>0</v>
      </c>
      <c r="BF190" s="198">
        <f t="shared" si="35"/>
        <v>0</v>
      </c>
      <c r="BG190" s="198">
        <f t="shared" si="36"/>
        <v>0</v>
      </c>
      <c r="BH190" s="198">
        <f t="shared" si="37"/>
        <v>0</v>
      </c>
      <c r="BI190" s="198">
        <f t="shared" si="38"/>
        <v>0</v>
      </c>
      <c r="BJ190" s="18" t="s">
        <v>84</v>
      </c>
      <c r="BK190" s="198">
        <f t="shared" si="39"/>
        <v>0</v>
      </c>
      <c r="BL190" s="18" t="s">
        <v>142</v>
      </c>
      <c r="BM190" s="197" t="s">
        <v>883</v>
      </c>
    </row>
    <row r="191" spans="1:65" s="2" customFormat="1" ht="16.5" customHeight="1">
      <c r="A191" s="35"/>
      <c r="B191" s="36"/>
      <c r="C191" s="186" t="s">
        <v>383</v>
      </c>
      <c r="D191" s="186" t="s">
        <v>138</v>
      </c>
      <c r="E191" s="187" t="s">
        <v>884</v>
      </c>
      <c r="F191" s="188" t="s">
        <v>885</v>
      </c>
      <c r="G191" s="189" t="s">
        <v>237</v>
      </c>
      <c r="H191" s="190">
        <v>300</v>
      </c>
      <c r="I191" s="191"/>
      <c r="J191" s="192">
        <f t="shared" si="30"/>
        <v>0</v>
      </c>
      <c r="K191" s="188" t="s">
        <v>161</v>
      </c>
      <c r="L191" s="40"/>
      <c r="M191" s="193" t="s">
        <v>19</v>
      </c>
      <c r="N191" s="194" t="s">
        <v>47</v>
      </c>
      <c r="O191" s="65"/>
      <c r="P191" s="195">
        <f t="shared" si="31"/>
        <v>0</v>
      </c>
      <c r="Q191" s="195">
        <v>0</v>
      </c>
      <c r="R191" s="195">
        <f t="shared" si="32"/>
        <v>0</v>
      </c>
      <c r="S191" s="195">
        <v>0</v>
      </c>
      <c r="T191" s="196">
        <f t="shared" si="33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197" t="s">
        <v>142</v>
      </c>
      <c r="AT191" s="197" t="s">
        <v>138</v>
      </c>
      <c r="AU191" s="197" t="s">
        <v>84</v>
      </c>
      <c r="AY191" s="18" t="s">
        <v>137</v>
      </c>
      <c r="BE191" s="198">
        <f t="shared" si="34"/>
        <v>0</v>
      </c>
      <c r="BF191" s="198">
        <f t="shared" si="35"/>
        <v>0</v>
      </c>
      <c r="BG191" s="198">
        <f t="shared" si="36"/>
        <v>0</v>
      </c>
      <c r="BH191" s="198">
        <f t="shared" si="37"/>
        <v>0</v>
      </c>
      <c r="BI191" s="198">
        <f t="shared" si="38"/>
        <v>0</v>
      </c>
      <c r="BJ191" s="18" t="s">
        <v>84</v>
      </c>
      <c r="BK191" s="198">
        <f t="shared" si="39"/>
        <v>0</v>
      </c>
      <c r="BL191" s="18" t="s">
        <v>142</v>
      </c>
      <c r="BM191" s="197" t="s">
        <v>886</v>
      </c>
    </row>
    <row r="192" spans="1:65" s="2" customFormat="1" ht="33" customHeight="1">
      <c r="A192" s="35"/>
      <c r="B192" s="36"/>
      <c r="C192" s="186" t="s">
        <v>887</v>
      </c>
      <c r="D192" s="186" t="s">
        <v>138</v>
      </c>
      <c r="E192" s="187" t="s">
        <v>888</v>
      </c>
      <c r="F192" s="188" t="s">
        <v>889</v>
      </c>
      <c r="G192" s="189" t="s">
        <v>151</v>
      </c>
      <c r="H192" s="190">
        <v>9</v>
      </c>
      <c r="I192" s="191"/>
      <c r="J192" s="192">
        <f t="shared" si="30"/>
        <v>0</v>
      </c>
      <c r="K192" s="188" t="s">
        <v>161</v>
      </c>
      <c r="L192" s="40"/>
      <c r="M192" s="193" t="s">
        <v>19</v>
      </c>
      <c r="N192" s="194" t="s">
        <v>47</v>
      </c>
      <c r="O192" s="65"/>
      <c r="P192" s="195">
        <f t="shared" si="31"/>
        <v>0</v>
      </c>
      <c r="Q192" s="195">
        <v>0</v>
      </c>
      <c r="R192" s="195">
        <f t="shared" si="32"/>
        <v>0</v>
      </c>
      <c r="S192" s="195">
        <v>0</v>
      </c>
      <c r="T192" s="196">
        <f t="shared" si="33"/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197" t="s">
        <v>142</v>
      </c>
      <c r="AT192" s="197" t="s">
        <v>138</v>
      </c>
      <c r="AU192" s="197" t="s">
        <v>84</v>
      </c>
      <c r="AY192" s="18" t="s">
        <v>137</v>
      </c>
      <c r="BE192" s="198">
        <f t="shared" si="34"/>
        <v>0</v>
      </c>
      <c r="BF192" s="198">
        <f t="shared" si="35"/>
        <v>0</v>
      </c>
      <c r="BG192" s="198">
        <f t="shared" si="36"/>
        <v>0</v>
      </c>
      <c r="BH192" s="198">
        <f t="shared" si="37"/>
        <v>0</v>
      </c>
      <c r="BI192" s="198">
        <f t="shared" si="38"/>
        <v>0</v>
      </c>
      <c r="BJ192" s="18" t="s">
        <v>84</v>
      </c>
      <c r="BK192" s="198">
        <f t="shared" si="39"/>
        <v>0</v>
      </c>
      <c r="BL192" s="18" t="s">
        <v>142</v>
      </c>
      <c r="BM192" s="197" t="s">
        <v>890</v>
      </c>
    </row>
    <row r="193" spans="1:65" s="2" customFormat="1" ht="21.75" customHeight="1">
      <c r="A193" s="35"/>
      <c r="B193" s="36"/>
      <c r="C193" s="186" t="s">
        <v>386</v>
      </c>
      <c r="D193" s="186" t="s">
        <v>138</v>
      </c>
      <c r="E193" s="187" t="s">
        <v>891</v>
      </c>
      <c r="F193" s="188" t="s">
        <v>892</v>
      </c>
      <c r="G193" s="189" t="s">
        <v>242</v>
      </c>
      <c r="H193" s="190">
        <v>9</v>
      </c>
      <c r="I193" s="191"/>
      <c r="J193" s="192">
        <f t="shared" si="30"/>
        <v>0</v>
      </c>
      <c r="K193" s="188" t="s">
        <v>161</v>
      </c>
      <c r="L193" s="40"/>
      <c r="M193" s="193" t="s">
        <v>19</v>
      </c>
      <c r="N193" s="194" t="s">
        <v>47</v>
      </c>
      <c r="O193" s="65"/>
      <c r="P193" s="195">
        <f t="shared" si="31"/>
        <v>0</v>
      </c>
      <c r="Q193" s="195">
        <v>0</v>
      </c>
      <c r="R193" s="195">
        <f t="shared" si="32"/>
        <v>0</v>
      </c>
      <c r="S193" s="195">
        <v>0</v>
      </c>
      <c r="T193" s="196">
        <f t="shared" si="33"/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197" t="s">
        <v>142</v>
      </c>
      <c r="AT193" s="197" t="s">
        <v>138</v>
      </c>
      <c r="AU193" s="197" t="s">
        <v>84</v>
      </c>
      <c r="AY193" s="18" t="s">
        <v>137</v>
      </c>
      <c r="BE193" s="198">
        <f t="shared" si="34"/>
        <v>0</v>
      </c>
      <c r="BF193" s="198">
        <f t="shared" si="35"/>
        <v>0</v>
      </c>
      <c r="BG193" s="198">
        <f t="shared" si="36"/>
        <v>0</v>
      </c>
      <c r="BH193" s="198">
        <f t="shared" si="37"/>
        <v>0</v>
      </c>
      <c r="BI193" s="198">
        <f t="shared" si="38"/>
        <v>0</v>
      </c>
      <c r="BJ193" s="18" t="s">
        <v>84</v>
      </c>
      <c r="BK193" s="198">
        <f t="shared" si="39"/>
        <v>0</v>
      </c>
      <c r="BL193" s="18" t="s">
        <v>142</v>
      </c>
      <c r="BM193" s="197" t="s">
        <v>893</v>
      </c>
    </row>
    <row r="194" spans="1:65" s="2" customFormat="1" ht="16.5" customHeight="1">
      <c r="A194" s="35"/>
      <c r="B194" s="36"/>
      <c r="C194" s="186" t="s">
        <v>894</v>
      </c>
      <c r="D194" s="186" t="s">
        <v>138</v>
      </c>
      <c r="E194" s="187" t="s">
        <v>895</v>
      </c>
      <c r="F194" s="188" t="s">
        <v>896</v>
      </c>
      <c r="G194" s="189" t="s">
        <v>242</v>
      </c>
      <c r="H194" s="190">
        <v>11.263999999999999</v>
      </c>
      <c r="I194" s="191"/>
      <c r="J194" s="192">
        <f t="shared" si="30"/>
        <v>0</v>
      </c>
      <c r="K194" s="188" t="s">
        <v>161</v>
      </c>
      <c r="L194" s="40"/>
      <c r="M194" s="193" t="s">
        <v>19</v>
      </c>
      <c r="N194" s="194" t="s">
        <v>47</v>
      </c>
      <c r="O194" s="65"/>
      <c r="P194" s="195">
        <f t="shared" si="31"/>
        <v>0</v>
      </c>
      <c r="Q194" s="195">
        <v>0</v>
      </c>
      <c r="R194" s="195">
        <f t="shared" si="32"/>
        <v>0</v>
      </c>
      <c r="S194" s="195">
        <v>0</v>
      </c>
      <c r="T194" s="196">
        <f t="shared" si="33"/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197" t="s">
        <v>142</v>
      </c>
      <c r="AT194" s="197" t="s">
        <v>138</v>
      </c>
      <c r="AU194" s="197" t="s">
        <v>84</v>
      </c>
      <c r="AY194" s="18" t="s">
        <v>137</v>
      </c>
      <c r="BE194" s="198">
        <f t="shared" si="34"/>
        <v>0</v>
      </c>
      <c r="BF194" s="198">
        <f t="shared" si="35"/>
        <v>0</v>
      </c>
      <c r="BG194" s="198">
        <f t="shared" si="36"/>
        <v>0</v>
      </c>
      <c r="BH194" s="198">
        <f t="shared" si="37"/>
        <v>0</v>
      </c>
      <c r="BI194" s="198">
        <f t="shared" si="38"/>
        <v>0</v>
      </c>
      <c r="BJ194" s="18" t="s">
        <v>84</v>
      </c>
      <c r="BK194" s="198">
        <f t="shared" si="39"/>
        <v>0</v>
      </c>
      <c r="BL194" s="18" t="s">
        <v>142</v>
      </c>
      <c r="BM194" s="197" t="s">
        <v>897</v>
      </c>
    </row>
    <row r="195" spans="1:65" s="13" customFormat="1" ht="10.199999999999999">
      <c r="B195" s="211"/>
      <c r="C195" s="212"/>
      <c r="D195" s="213" t="s">
        <v>164</v>
      </c>
      <c r="E195" s="214" t="s">
        <v>19</v>
      </c>
      <c r="F195" s="215" t="s">
        <v>898</v>
      </c>
      <c r="G195" s="212"/>
      <c r="H195" s="216">
        <v>11.263999999999999</v>
      </c>
      <c r="I195" s="217"/>
      <c r="J195" s="212"/>
      <c r="K195" s="212"/>
      <c r="L195" s="218"/>
      <c r="M195" s="219"/>
      <c r="N195" s="220"/>
      <c r="O195" s="220"/>
      <c r="P195" s="220"/>
      <c r="Q195" s="220"/>
      <c r="R195" s="220"/>
      <c r="S195" s="220"/>
      <c r="T195" s="221"/>
      <c r="AT195" s="222" t="s">
        <v>164</v>
      </c>
      <c r="AU195" s="222" t="s">
        <v>84</v>
      </c>
      <c r="AV195" s="13" t="s">
        <v>86</v>
      </c>
      <c r="AW195" s="13" t="s">
        <v>37</v>
      </c>
      <c r="AX195" s="13" t="s">
        <v>76</v>
      </c>
      <c r="AY195" s="222" t="s">
        <v>137</v>
      </c>
    </row>
    <row r="196" spans="1:65" s="14" customFormat="1" ht="10.199999999999999">
      <c r="B196" s="223"/>
      <c r="C196" s="224"/>
      <c r="D196" s="213" t="s">
        <v>164</v>
      </c>
      <c r="E196" s="225" t="s">
        <v>19</v>
      </c>
      <c r="F196" s="226" t="s">
        <v>166</v>
      </c>
      <c r="G196" s="224"/>
      <c r="H196" s="227">
        <v>11.263999999999999</v>
      </c>
      <c r="I196" s="228"/>
      <c r="J196" s="224"/>
      <c r="K196" s="224"/>
      <c r="L196" s="229"/>
      <c r="M196" s="230"/>
      <c r="N196" s="231"/>
      <c r="O196" s="231"/>
      <c r="P196" s="231"/>
      <c r="Q196" s="231"/>
      <c r="R196" s="231"/>
      <c r="S196" s="231"/>
      <c r="T196" s="232"/>
      <c r="AT196" s="233" t="s">
        <v>164</v>
      </c>
      <c r="AU196" s="233" t="s">
        <v>84</v>
      </c>
      <c r="AV196" s="14" t="s">
        <v>142</v>
      </c>
      <c r="AW196" s="14" t="s">
        <v>37</v>
      </c>
      <c r="AX196" s="14" t="s">
        <v>84</v>
      </c>
      <c r="AY196" s="233" t="s">
        <v>137</v>
      </c>
    </row>
    <row r="197" spans="1:65" s="2" customFormat="1" ht="33" customHeight="1">
      <c r="A197" s="35"/>
      <c r="B197" s="36"/>
      <c r="C197" s="186" t="s">
        <v>390</v>
      </c>
      <c r="D197" s="186" t="s">
        <v>138</v>
      </c>
      <c r="E197" s="187" t="s">
        <v>899</v>
      </c>
      <c r="F197" s="188" t="s">
        <v>900</v>
      </c>
      <c r="G197" s="189" t="s">
        <v>237</v>
      </c>
      <c r="H197" s="190">
        <v>60</v>
      </c>
      <c r="I197" s="191"/>
      <c r="J197" s="192">
        <f t="shared" ref="J197:J211" si="40">ROUND(I197*H197,2)</f>
        <v>0</v>
      </c>
      <c r="K197" s="188" t="s">
        <v>161</v>
      </c>
      <c r="L197" s="40"/>
      <c r="M197" s="193" t="s">
        <v>19</v>
      </c>
      <c r="N197" s="194" t="s">
        <v>47</v>
      </c>
      <c r="O197" s="65"/>
      <c r="P197" s="195">
        <f t="shared" ref="P197:P211" si="41">O197*H197</f>
        <v>0</v>
      </c>
      <c r="Q197" s="195">
        <v>0</v>
      </c>
      <c r="R197" s="195">
        <f t="shared" ref="R197:R211" si="42">Q197*H197</f>
        <v>0</v>
      </c>
      <c r="S197" s="195">
        <v>0</v>
      </c>
      <c r="T197" s="196">
        <f t="shared" ref="T197:T211" si="43"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197" t="s">
        <v>142</v>
      </c>
      <c r="AT197" s="197" t="s">
        <v>138</v>
      </c>
      <c r="AU197" s="197" t="s">
        <v>84</v>
      </c>
      <c r="AY197" s="18" t="s">
        <v>137</v>
      </c>
      <c r="BE197" s="198">
        <f t="shared" ref="BE197:BE211" si="44">IF(N197="základní",J197,0)</f>
        <v>0</v>
      </c>
      <c r="BF197" s="198">
        <f t="shared" ref="BF197:BF211" si="45">IF(N197="snížená",J197,0)</f>
        <v>0</v>
      </c>
      <c r="BG197" s="198">
        <f t="shared" ref="BG197:BG211" si="46">IF(N197="zákl. přenesená",J197,0)</f>
        <v>0</v>
      </c>
      <c r="BH197" s="198">
        <f t="shared" ref="BH197:BH211" si="47">IF(N197="sníž. přenesená",J197,0)</f>
        <v>0</v>
      </c>
      <c r="BI197" s="198">
        <f t="shared" ref="BI197:BI211" si="48">IF(N197="nulová",J197,0)</f>
        <v>0</v>
      </c>
      <c r="BJ197" s="18" t="s">
        <v>84</v>
      </c>
      <c r="BK197" s="198">
        <f t="shared" ref="BK197:BK211" si="49">ROUND(I197*H197,2)</f>
        <v>0</v>
      </c>
      <c r="BL197" s="18" t="s">
        <v>142</v>
      </c>
      <c r="BM197" s="197" t="s">
        <v>901</v>
      </c>
    </row>
    <row r="198" spans="1:65" s="2" customFormat="1" ht="21.75" customHeight="1">
      <c r="A198" s="35"/>
      <c r="B198" s="36"/>
      <c r="C198" s="186" t="s">
        <v>902</v>
      </c>
      <c r="D198" s="186" t="s">
        <v>138</v>
      </c>
      <c r="E198" s="187" t="s">
        <v>903</v>
      </c>
      <c r="F198" s="188" t="s">
        <v>904</v>
      </c>
      <c r="G198" s="189" t="s">
        <v>242</v>
      </c>
      <c r="H198" s="190">
        <v>9</v>
      </c>
      <c r="I198" s="191"/>
      <c r="J198" s="192">
        <f t="shared" si="40"/>
        <v>0</v>
      </c>
      <c r="K198" s="188" t="s">
        <v>161</v>
      </c>
      <c r="L198" s="40"/>
      <c r="M198" s="193" t="s">
        <v>19</v>
      </c>
      <c r="N198" s="194" t="s">
        <v>47</v>
      </c>
      <c r="O198" s="65"/>
      <c r="P198" s="195">
        <f t="shared" si="41"/>
        <v>0</v>
      </c>
      <c r="Q198" s="195">
        <v>0</v>
      </c>
      <c r="R198" s="195">
        <f t="shared" si="42"/>
        <v>0</v>
      </c>
      <c r="S198" s="195">
        <v>0</v>
      </c>
      <c r="T198" s="196">
        <f t="shared" si="43"/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197" t="s">
        <v>142</v>
      </c>
      <c r="AT198" s="197" t="s">
        <v>138</v>
      </c>
      <c r="AU198" s="197" t="s">
        <v>84</v>
      </c>
      <c r="AY198" s="18" t="s">
        <v>137</v>
      </c>
      <c r="BE198" s="198">
        <f t="shared" si="44"/>
        <v>0</v>
      </c>
      <c r="BF198" s="198">
        <f t="shared" si="45"/>
        <v>0</v>
      </c>
      <c r="BG198" s="198">
        <f t="shared" si="46"/>
        <v>0</v>
      </c>
      <c r="BH198" s="198">
        <f t="shared" si="47"/>
        <v>0</v>
      </c>
      <c r="BI198" s="198">
        <f t="shared" si="48"/>
        <v>0</v>
      </c>
      <c r="BJ198" s="18" t="s">
        <v>84</v>
      </c>
      <c r="BK198" s="198">
        <f t="shared" si="49"/>
        <v>0</v>
      </c>
      <c r="BL198" s="18" t="s">
        <v>142</v>
      </c>
      <c r="BM198" s="197" t="s">
        <v>905</v>
      </c>
    </row>
    <row r="199" spans="1:65" s="2" customFormat="1" ht="21.75" customHeight="1">
      <c r="A199" s="35"/>
      <c r="B199" s="36"/>
      <c r="C199" s="186" t="s">
        <v>395</v>
      </c>
      <c r="D199" s="186" t="s">
        <v>138</v>
      </c>
      <c r="E199" s="187" t="s">
        <v>906</v>
      </c>
      <c r="F199" s="188" t="s">
        <v>907</v>
      </c>
      <c r="G199" s="189" t="s">
        <v>237</v>
      </c>
      <c r="H199" s="190">
        <v>400</v>
      </c>
      <c r="I199" s="191"/>
      <c r="J199" s="192">
        <f t="shared" si="40"/>
        <v>0</v>
      </c>
      <c r="K199" s="188" t="s">
        <v>161</v>
      </c>
      <c r="L199" s="40"/>
      <c r="M199" s="193" t="s">
        <v>19</v>
      </c>
      <c r="N199" s="194" t="s">
        <v>47</v>
      </c>
      <c r="O199" s="65"/>
      <c r="P199" s="195">
        <f t="shared" si="41"/>
        <v>0</v>
      </c>
      <c r="Q199" s="195">
        <v>0</v>
      </c>
      <c r="R199" s="195">
        <f t="shared" si="42"/>
        <v>0</v>
      </c>
      <c r="S199" s="195">
        <v>0</v>
      </c>
      <c r="T199" s="196">
        <f t="shared" si="43"/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197" t="s">
        <v>142</v>
      </c>
      <c r="AT199" s="197" t="s">
        <v>138</v>
      </c>
      <c r="AU199" s="197" t="s">
        <v>84</v>
      </c>
      <c r="AY199" s="18" t="s">
        <v>137</v>
      </c>
      <c r="BE199" s="198">
        <f t="shared" si="44"/>
        <v>0</v>
      </c>
      <c r="BF199" s="198">
        <f t="shared" si="45"/>
        <v>0</v>
      </c>
      <c r="BG199" s="198">
        <f t="shared" si="46"/>
        <v>0</v>
      </c>
      <c r="BH199" s="198">
        <f t="shared" si="47"/>
        <v>0</v>
      </c>
      <c r="BI199" s="198">
        <f t="shared" si="48"/>
        <v>0</v>
      </c>
      <c r="BJ199" s="18" t="s">
        <v>84</v>
      </c>
      <c r="BK199" s="198">
        <f t="shared" si="49"/>
        <v>0</v>
      </c>
      <c r="BL199" s="18" t="s">
        <v>142</v>
      </c>
      <c r="BM199" s="197" t="s">
        <v>908</v>
      </c>
    </row>
    <row r="200" spans="1:65" s="2" customFormat="1" ht="16.5" customHeight="1">
      <c r="A200" s="35"/>
      <c r="B200" s="36"/>
      <c r="C200" s="186" t="s">
        <v>909</v>
      </c>
      <c r="D200" s="186" t="s">
        <v>138</v>
      </c>
      <c r="E200" s="187" t="s">
        <v>910</v>
      </c>
      <c r="F200" s="188" t="s">
        <v>911</v>
      </c>
      <c r="G200" s="189" t="s">
        <v>242</v>
      </c>
      <c r="H200" s="190">
        <v>90</v>
      </c>
      <c r="I200" s="191"/>
      <c r="J200" s="192">
        <f t="shared" si="40"/>
        <v>0</v>
      </c>
      <c r="K200" s="188" t="s">
        <v>161</v>
      </c>
      <c r="L200" s="40"/>
      <c r="M200" s="193" t="s">
        <v>19</v>
      </c>
      <c r="N200" s="194" t="s">
        <v>47</v>
      </c>
      <c r="O200" s="65"/>
      <c r="P200" s="195">
        <f t="shared" si="41"/>
        <v>0</v>
      </c>
      <c r="Q200" s="195">
        <v>0</v>
      </c>
      <c r="R200" s="195">
        <f t="shared" si="42"/>
        <v>0</v>
      </c>
      <c r="S200" s="195">
        <v>0</v>
      </c>
      <c r="T200" s="196">
        <f t="shared" si="43"/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197" t="s">
        <v>142</v>
      </c>
      <c r="AT200" s="197" t="s">
        <v>138</v>
      </c>
      <c r="AU200" s="197" t="s">
        <v>84</v>
      </c>
      <c r="AY200" s="18" t="s">
        <v>137</v>
      </c>
      <c r="BE200" s="198">
        <f t="shared" si="44"/>
        <v>0</v>
      </c>
      <c r="BF200" s="198">
        <f t="shared" si="45"/>
        <v>0</v>
      </c>
      <c r="BG200" s="198">
        <f t="shared" si="46"/>
        <v>0</v>
      </c>
      <c r="BH200" s="198">
        <f t="shared" si="47"/>
        <v>0</v>
      </c>
      <c r="BI200" s="198">
        <f t="shared" si="48"/>
        <v>0</v>
      </c>
      <c r="BJ200" s="18" t="s">
        <v>84</v>
      </c>
      <c r="BK200" s="198">
        <f t="shared" si="49"/>
        <v>0</v>
      </c>
      <c r="BL200" s="18" t="s">
        <v>142</v>
      </c>
      <c r="BM200" s="197" t="s">
        <v>912</v>
      </c>
    </row>
    <row r="201" spans="1:65" s="2" customFormat="1" ht="21.75" customHeight="1">
      <c r="A201" s="35"/>
      <c r="B201" s="36"/>
      <c r="C201" s="186" t="s">
        <v>399</v>
      </c>
      <c r="D201" s="186" t="s">
        <v>138</v>
      </c>
      <c r="E201" s="187" t="s">
        <v>913</v>
      </c>
      <c r="F201" s="188" t="s">
        <v>914</v>
      </c>
      <c r="G201" s="189" t="s">
        <v>237</v>
      </c>
      <c r="H201" s="190">
        <v>60</v>
      </c>
      <c r="I201" s="191"/>
      <c r="J201" s="192">
        <f t="shared" si="40"/>
        <v>0</v>
      </c>
      <c r="K201" s="188" t="s">
        <v>161</v>
      </c>
      <c r="L201" s="40"/>
      <c r="M201" s="193" t="s">
        <v>19</v>
      </c>
      <c r="N201" s="194" t="s">
        <v>47</v>
      </c>
      <c r="O201" s="65"/>
      <c r="P201" s="195">
        <f t="shared" si="41"/>
        <v>0</v>
      </c>
      <c r="Q201" s="195">
        <v>0</v>
      </c>
      <c r="R201" s="195">
        <f t="shared" si="42"/>
        <v>0</v>
      </c>
      <c r="S201" s="195">
        <v>0</v>
      </c>
      <c r="T201" s="196">
        <f t="shared" si="43"/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197" t="s">
        <v>142</v>
      </c>
      <c r="AT201" s="197" t="s">
        <v>138</v>
      </c>
      <c r="AU201" s="197" t="s">
        <v>84</v>
      </c>
      <c r="AY201" s="18" t="s">
        <v>137</v>
      </c>
      <c r="BE201" s="198">
        <f t="shared" si="44"/>
        <v>0</v>
      </c>
      <c r="BF201" s="198">
        <f t="shared" si="45"/>
        <v>0</v>
      </c>
      <c r="BG201" s="198">
        <f t="shared" si="46"/>
        <v>0</v>
      </c>
      <c r="BH201" s="198">
        <f t="shared" si="47"/>
        <v>0</v>
      </c>
      <c r="BI201" s="198">
        <f t="shared" si="48"/>
        <v>0</v>
      </c>
      <c r="BJ201" s="18" t="s">
        <v>84</v>
      </c>
      <c r="BK201" s="198">
        <f t="shared" si="49"/>
        <v>0</v>
      </c>
      <c r="BL201" s="18" t="s">
        <v>142</v>
      </c>
      <c r="BM201" s="197" t="s">
        <v>239</v>
      </c>
    </row>
    <row r="202" spans="1:65" s="2" customFormat="1" ht="16.5" customHeight="1">
      <c r="A202" s="35"/>
      <c r="B202" s="36"/>
      <c r="C202" s="199" t="s">
        <v>915</v>
      </c>
      <c r="D202" s="199" t="s">
        <v>143</v>
      </c>
      <c r="E202" s="200" t="s">
        <v>916</v>
      </c>
      <c r="F202" s="201" t="s">
        <v>917</v>
      </c>
      <c r="G202" s="202" t="s">
        <v>237</v>
      </c>
      <c r="H202" s="203">
        <v>60</v>
      </c>
      <c r="I202" s="204"/>
      <c r="J202" s="205">
        <f t="shared" si="40"/>
        <v>0</v>
      </c>
      <c r="K202" s="201" t="s">
        <v>161</v>
      </c>
      <c r="L202" s="206"/>
      <c r="M202" s="207" t="s">
        <v>19</v>
      </c>
      <c r="N202" s="208" t="s">
        <v>47</v>
      </c>
      <c r="O202" s="65"/>
      <c r="P202" s="195">
        <f t="shared" si="41"/>
        <v>0</v>
      </c>
      <c r="Q202" s="195">
        <v>1.4E-3</v>
      </c>
      <c r="R202" s="195">
        <f t="shared" si="42"/>
        <v>8.4000000000000005E-2</v>
      </c>
      <c r="S202" s="195">
        <v>0</v>
      </c>
      <c r="T202" s="196">
        <f t="shared" si="43"/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197" t="s">
        <v>146</v>
      </c>
      <c r="AT202" s="197" t="s">
        <v>143</v>
      </c>
      <c r="AU202" s="197" t="s">
        <v>84</v>
      </c>
      <c r="AY202" s="18" t="s">
        <v>137</v>
      </c>
      <c r="BE202" s="198">
        <f t="shared" si="44"/>
        <v>0</v>
      </c>
      <c r="BF202" s="198">
        <f t="shared" si="45"/>
        <v>0</v>
      </c>
      <c r="BG202" s="198">
        <f t="shared" si="46"/>
        <v>0</v>
      </c>
      <c r="BH202" s="198">
        <f t="shared" si="47"/>
        <v>0</v>
      </c>
      <c r="BI202" s="198">
        <f t="shared" si="48"/>
        <v>0</v>
      </c>
      <c r="BJ202" s="18" t="s">
        <v>84</v>
      </c>
      <c r="BK202" s="198">
        <f t="shared" si="49"/>
        <v>0</v>
      </c>
      <c r="BL202" s="18" t="s">
        <v>142</v>
      </c>
      <c r="BM202" s="197" t="s">
        <v>918</v>
      </c>
    </row>
    <row r="203" spans="1:65" s="2" customFormat="1" ht="21.75" customHeight="1">
      <c r="A203" s="35"/>
      <c r="B203" s="36"/>
      <c r="C203" s="186" t="s">
        <v>402</v>
      </c>
      <c r="D203" s="186" t="s">
        <v>138</v>
      </c>
      <c r="E203" s="187" t="s">
        <v>919</v>
      </c>
      <c r="F203" s="188" t="s">
        <v>920</v>
      </c>
      <c r="G203" s="189" t="s">
        <v>237</v>
      </c>
      <c r="H203" s="190">
        <v>460</v>
      </c>
      <c r="I203" s="191"/>
      <c r="J203" s="192">
        <f t="shared" si="40"/>
        <v>0</v>
      </c>
      <c r="K203" s="188" t="s">
        <v>161</v>
      </c>
      <c r="L203" s="40"/>
      <c r="M203" s="193" t="s">
        <v>19</v>
      </c>
      <c r="N203" s="194" t="s">
        <v>47</v>
      </c>
      <c r="O203" s="65"/>
      <c r="P203" s="195">
        <f t="shared" si="41"/>
        <v>0</v>
      </c>
      <c r="Q203" s="195">
        <v>0.18446000000000001</v>
      </c>
      <c r="R203" s="195">
        <f t="shared" si="42"/>
        <v>84.851600000000005</v>
      </c>
      <c r="S203" s="195">
        <v>0</v>
      </c>
      <c r="T203" s="196">
        <f t="shared" si="43"/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197" t="s">
        <v>142</v>
      </c>
      <c r="AT203" s="197" t="s">
        <v>138</v>
      </c>
      <c r="AU203" s="197" t="s">
        <v>84</v>
      </c>
      <c r="AY203" s="18" t="s">
        <v>137</v>
      </c>
      <c r="BE203" s="198">
        <f t="shared" si="44"/>
        <v>0</v>
      </c>
      <c r="BF203" s="198">
        <f t="shared" si="45"/>
        <v>0</v>
      </c>
      <c r="BG203" s="198">
        <f t="shared" si="46"/>
        <v>0</v>
      </c>
      <c r="BH203" s="198">
        <f t="shared" si="47"/>
        <v>0</v>
      </c>
      <c r="BI203" s="198">
        <f t="shared" si="48"/>
        <v>0</v>
      </c>
      <c r="BJ203" s="18" t="s">
        <v>84</v>
      </c>
      <c r="BK203" s="198">
        <f t="shared" si="49"/>
        <v>0</v>
      </c>
      <c r="BL203" s="18" t="s">
        <v>142</v>
      </c>
      <c r="BM203" s="197" t="s">
        <v>921</v>
      </c>
    </row>
    <row r="204" spans="1:65" s="2" customFormat="1" ht="16.5" customHeight="1">
      <c r="A204" s="35"/>
      <c r="B204" s="36"/>
      <c r="C204" s="186" t="s">
        <v>922</v>
      </c>
      <c r="D204" s="186" t="s">
        <v>138</v>
      </c>
      <c r="E204" s="187" t="s">
        <v>923</v>
      </c>
      <c r="F204" s="188" t="s">
        <v>924</v>
      </c>
      <c r="G204" s="189" t="s">
        <v>237</v>
      </c>
      <c r="H204" s="190">
        <v>200</v>
      </c>
      <c r="I204" s="191"/>
      <c r="J204" s="192">
        <f t="shared" si="40"/>
        <v>0</v>
      </c>
      <c r="K204" s="188" t="s">
        <v>161</v>
      </c>
      <c r="L204" s="40"/>
      <c r="M204" s="193" t="s">
        <v>19</v>
      </c>
      <c r="N204" s="194" t="s">
        <v>47</v>
      </c>
      <c r="O204" s="65"/>
      <c r="P204" s="195">
        <f t="shared" si="41"/>
        <v>0</v>
      </c>
      <c r="Q204" s="195">
        <v>0</v>
      </c>
      <c r="R204" s="195">
        <f t="shared" si="42"/>
        <v>0</v>
      </c>
      <c r="S204" s="195">
        <v>0</v>
      </c>
      <c r="T204" s="196">
        <f t="shared" si="43"/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197" t="s">
        <v>142</v>
      </c>
      <c r="AT204" s="197" t="s">
        <v>138</v>
      </c>
      <c r="AU204" s="197" t="s">
        <v>84</v>
      </c>
      <c r="AY204" s="18" t="s">
        <v>137</v>
      </c>
      <c r="BE204" s="198">
        <f t="shared" si="44"/>
        <v>0</v>
      </c>
      <c r="BF204" s="198">
        <f t="shared" si="45"/>
        <v>0</v>
      </c>
      <c r="BG204" s="198">
        <f t="shared" si="46"/>
        <v>0</v>
      </c>
      <c r="BH204" s="198">
        <f t="shared" si="47"/>
        <v>0</v>
      </c>
      <c r="BI204" s="198">
        <f t="shared" si="48"/>
        <v>0</v>
      </c>
      <c r="BJ204" s="18" t="s">
        <v>84</v>
      </c>
      <c r="BK204" s="198">
        <f t="shared" si="49"/>
        <v>0</v>
      </c>
      <c r="BL204" s="18" t="s">
        <v>142</v>
      </c>
      <c r="BM204" s="197" t="s">
        <v>925</v>
      </c>
    </row>
    <row r="205" spans="1:65" s="2" customFormat="1" ht="16.5" customHeight="1">
      <c r="A205" s="35"/>
      <c r="B205" s="36"/>
      <c r="C205" s="199" t="s">
        <v>406</v>
      </c>
      <c r="D205" s="199" t="s">
        <v>143</v>
      </c>
      <c r="E205" s="200" t="s">
        <v>926</v>
      </c>
      <c r="F205" s="201" t="s">
        <v>927</v>
      </c>
      <c r="G205" s="202" t="s">
        <v>237</v>
      </c>
      <c r="H205" s="203">
        <v>200</v>
      </c>
      <c r="I205" s="204"/>
      <c r="J205" s="205">
        <f t="shared" si="40"/>
        <v>0</v>
      </c>
      <c r="K205" s="201" t="s">
        <v>161</v>
      </c>
      <c r="L205" s="206"/>
      <c r="M205" s="207" t="s">
        <v>19</v>
      </c>
      <c r="N205" s="208" t="s">
        <v>47</v>
      </c>
      <c r="O205" s="65"/>
      <c r="P205" s="195">
        <f t="shared" si="41"/>
        <v>0</v>
      </c>
      <c r="Q205" s="195">
        <v>3.5E-4</v>
      </c>
      <c r="R205" s="195">
        <f t="shared" si="42"/>
        <v>6.9999999999999993E-2</v>
      </c>
      <c r="S205" s="195">
        <v>0</v>
      </c>
      <c r="T205" s="196">
        <f t="shared" si="43"/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197" t="s">
        <v>146</v>
      </c>
      <c r="AT205" s="197" t="s">
        <v>143</v>
      </c>
      <c r="AU205" s="197" t="s">
        <v>84</v>
      </c>
      <c r="AY205" s="18" t="s">
        <v>137</v>
      </c>
      <c r="BE205" s="198">
        <f t="shared" si="44"/>
        <v>0</v>
      </c>
      <c r="BF205" s="198">
        <f t="shared" si="45"/>
        <v>0</v>
      </c>
      <c r="BG205" s="198">
        <f t="shared" si="46"/>
        <v>0</v>
      </c>
      <c r="BH205" s="198">
        <f t="shared" si="47"/>
        <v>0</v>
      </c>
      <c r="BI205" s="198">
        <f t="shared" si="48"/>
        <v>0</v>
      </c>
      <c r="BJ205" s="18" t="s">
        <v>84</v>
      </c>
      <c r="BK205" s="198">
        <f t="shared" si="49"/>
        <v>0</v>
      </c>
      <c r="BL205" s="18" t="s">
        <v>142</v>
      </c>
      <c r="BM205" s="197" t="s">
        <v>928</v>
      </c>
    </row>
    <row r="206" spans="1:65" s="2" customFormat="1" ht="16.5" customHeight="1">
      <c r="A206" s="35"/>
      <c r="B206" s="36"/>
      <c r="C206" s="186" t="s">
        <v>929</v>
      </c>
      <c r="D206" s="186" t="s">
        <v>138</v>
      </c>
      <c r="E206" s="187" t="s">
        <v>930</v>
      </c>
      <c r="F206" s="188" t="s">
        <v>931</v>
      </c>
      <c r="G206" s="189" t="s">
        <v>237</v>
      </c>
      <c r="H206" s="190">
        <v>400</v>
      </c>
      <c r="I206" s="191"/>
      <c r="J206" s="192">
        <f t="shared" si="40"/>
        <v>0</v>
      </c>
      <c r="K206" s="188" t="s">
        <v>161</v>
      </c>
      <c r="L206" s="40"/>
      <c r="M206" s="193" t="s">
        <v>19</v>
      </c>
      <c r="N206" s="194" t="s">
        <v>47</v>
      </c>
      <c r="O206" s="65"/>
      <c r="P206" s="195">
        <f t="shared" si="41"/>
        <v>0</v>
      </c>
      <c r="Q206" s="195">
        <v>0</v>
      </c>
      <c r="R206" s="195">
        <f t="shared" si="42"/>
        <v>0</v>
      </c>
      <c r="S206" s="195">
        <v>0</v>
      </c>
      <c r="T206" s="196">
        <f t="shared" si="43"/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197" t="s">
        <v>142</v>
      </c>
      <c r="AT206" s="197" t="s">
        <v>138</v>
      </c>
      <c r="AU206" s="197" t="s">
        <v>84</v>
      </c>
      <c r="AY206" s="18" t="s">
        <v>137</v>
      </c>
      <c r="BE206" s="198">
        <f t="shared" si="44"/>
        <v>0</v>
      </c>
      <c r="BF206" s="198">
        <f t="shared" si="45"/>
        <v>0</v>
      </c>
      <c r="BG206" s="198">
        <f t="shared" si="46"/>
        <v>0</v>
      </c>
      <c r="BH206" s="198">
        <f t="shared" si="47"/>
        <v>0</v>
      </c>
      <c r="BI206" s="198">
        <f t="shared" si="48"/>
        <v>0</v>
      </c>
      <c r="BJ206" s="18" t="s">
        <v>84</v>
      </c>
      <c r="BK206" s="198">
        <f t="shared" si="49"/>
        <v>0</v>
      </c>
      <c r="BL206" s="18" t="s">
        <v>142</v>
      </c>
      <c r="BM206" s="197" t="s">
        <v>932</v>
      </c>
    </row>
    <row r="207" spans="1:65" s="2" customFormat="1" ht="16.5" customHeight="1">
      <c r="A207" s="35"/>
      <c r="B207" s="36"/>
      <c r="C207" s="199" t="s">
        <v>409</v>
      </c>
      <c r="D207" s="199" t="s">
        <v>143</v>
      </c>
      <c r="E207" s="200" t="s">
        <v>933</v>
      </c>
      <c r="F207" s="201" t="s">
        <v>934</v>
      </c>
      <c r="G207" s="202" t="s">
        <v>237</v>
      </c>
      <c r="H207" s="203">
        <v>400</v>
      </c>
      <c r="I207" s="204"/>
      <c r="J207" s="205">
        <f t="shared" si="40"/>
        <v>0</v>
      </c>
      <c r="K207" s="201" t="s">
        <v>161</v>
      </c>
      <c r="L207" s="206"/>
      <c r="M207" s="207" t="s">
        <v>19</v>
      </c>
      <c r="N207" s="208" t="s">
        <v>47</v>
      </c>
      <c r="O207" s="65"/>
      <c r="P207" s="195">
        <f t="shared" si="41"/>
        <v>0</v>
      </c>
      <c r="Q207" s="195">
        <v>6.8999999999999997E-4</v>
      </c>
      <c r="R207" s="195">
        <f t="shared" si="42"/>
        <v>0.27599999999999997</v>
      </c>
      <c r="S207" s="195">
        <v>0</v>
      </c>
      <c r="T207" s="196">
        <f t="shared" si="43"/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197" t="s">
        <v>146</v>
      </c>
      <c r="AT207" s="197" t="s">
        <v>143</v>
      </c>
      <c r="AU207" s="197" t="s">
        <v>84</v>
      </c>
      <c r="AY207" s="18" t="s">
        <v>137</v>
      </c>
      <c r="BE207" s="198">
        <f t="shared" si="44"/>
        <v>0</v>
      </c>
      <c r="BF207" s="198">
        <f t="shared" si="45"/>
        <v>0</v>
      </c>
      <c r="BG207" s="198">
        <f t="shared" si="46"/>
        <v>0</v>
      </c>
      <c r="BH207" s="198">
        <f t="shared" si="47"/>
        <v>0</v>
      </c>
      <c r="BI207" s="198">
        <f t="shared" si="48"/>
        <v>0</v>
      </c>
      <c r="BJ207" s="18" t="s">
        <v>84</v>
      </c>
      <c r="BK207" s="198">
        <f t="shared" si="49"/>
        <v>0</v>
      </c>
      <c r="BL207" s="18" t="s">
        <v>142</v>
      </c>
      <c r="BM207" s="197" t="s">
        <v>935</v>
      </c>
    </row>
    <row r="208" spans="1:65" s="2" customFormat="1" ht="16.5" customHeight="1">
      <c r="A208" s="35"/>
      <c r="B208" s="36"/>
      <c r="C208" s="186" t="s">
        <v>936</v>
      </c>
      <c r="D208" s="186" t="s">
        <v>138</v>
      </c>
      <c r="E208" s="187" t="s">
        <v>937</v>
      </c>
      <c r="F208" s="188" t="s">
        <v>938</v>
      </c>
      <c r="G208" s="189" t="s">
        <v>270</v>
      </c>
      <c r="H208" s="190">
        <v>30</v>
      </c>
      <c r="I208" s="191"/>
      <c r="J208" s="192">
        <f t="shared" si="40"/>
        <v>0</v>
      </c>
      <c r="K208" s="188" t="s">
        <v>19</v>
      </c>
      <c r="L208" s="40"/>
      <c r="M208" s="193" t="s">
        <v>19</v>
      </c>
      <c r="N208" s="194" t="s">
        <v>47</v>
      </c>
      <c r="O208" s="65"/>
      <c r="P208" s="195">
        <f t="shared" si="41"/>
        <v>0</v>
      </c>
      <c r="Q208" s="195">
        <v>0</v>
      </c>
      <c r="R208" s="195">
        <f t="shared" si="42"/>
        <v>0</v>
      </c>
      <c r="S208" s="195">
        <v>0</v>
      </c>
      <c r="T208" s="196">
        <f t="shared" si="43"/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197" t="s">
        <v>142</v>
      </c>
      <c r="AT208" s="197" t="s">
        <v>138</v>
      </c>
      <c r="AU208" s="197" t="s">
        <v>84</v>
      </c>
      <c r="AY208" s="18" t="s">
        <v>137</v>
      </c>
      <c r="BE208" s="198">
        <f t="shared" si="44"/>
        <v>0</v>
      </c>
      <c r="BF208" s="198">
        <f t="shared" si="45"/>
        <v>0</v>
      </c>
      <c r="BG208" s="198">
        <f t="shared" si="46"/>
        <v>0</v>
      </c>
      <c r="BH208" s="198">
        <f t="shared" si="47"/>
        <v>0</v>
      </c>
      <c r="BI208" s="198">
        <f t="shared" si="48"/>
        <v>0</v>
      </c>
      <c r="BJ208" s="18" t="s">
        <v>84</v>
      </c>
      <c r="BK208" s="198">
        <f t="shared" si="49"/>
        <v>0</v>
      </c>
      <c r="BL208" s="18" t="s">
        <v>142</v>
      </c>
      <c r="BM208" s="197" t="s">
        <v>939</v>
      </c>
    </row>
    <row r="209" spans="1:65" s="2" customFormat="1" ht="16.5" customHeight="1">
      <c r="A209" s="35"/>
      <c r="B209" s="36"/>
      <c r="C209" s="186" t="s">
        <v>413</v>
      </c>
      <c r="D209" s="186" t="s">
        <v>138</v>
      </c>
      <c r="E209" s="187" t="s">
        <v>940</v>
      </c>
      <c r="F209" s="188" t="s">
        <v>941</v>
      </c>
      <c r="G209" s="189" t="s">
        <v>151</v>
      </c>
      <c r="H209" s="190">
        <v>70</v>
      </c>
      <c r="I209" s="191"/>
      <c r="J209" s="192">
        <f t="shared" si="40"/>
        <v>0</v>
      </c>
      <c r="K209" s="188" t="s">
        <v>19</v>
      </c>
      <c r="L209" s="40"/>
      <c r="M209" s="193" t="s">
        <v>19</v>
      </c>
      <c r="N209" s="194" t="s">
        <v>47</v>
      </c>
      <c r="O209" s="65"/>
      <c r="P209" s="195">
        <f t="shared" si="41"/>
        <v>0</v>
      </c>
      <c r="Q209" s="195">
        <v>0</v>
      </c>
      <c r="R209" s="195">
        <f t="shared" si="42"/>
        <v>0</v>
      </c>
      <c r="S209" s="195">
        <v>0</v>
      </c>
      <c r="T209" s="196">
        <f t="shared" si="43"/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197" t="s">
        <v>142</v>
      </c>
      <c r="AT209" s="197" t="s">
        <v>138</v>
      </c>
      <c r="AU209" s="197" t="s">
        <v>84</v>
      </c>
      <c r="AY209" s="18" t="s">
        <v>137</v>
      </c>
      <c r="BE209" s="198">
        <f t="shared" si="44"/>
        <v>0</v>
      </c>
      <c r="BF209" s="198">
        <f t="shared" si="45"/>
        <v>0</v>
      </c>
      <c r="BG209" s="198">
        <f t="shared" si="46"/>
        <v>0</v>
      </c>
      <c r="BH209" s="198">
        <f t="shared" si="47"/>
        <v>0</v>
      </c>
      <c r="BI209" s="198">
        <f t="shared" si="48"/>
        <v>0</v>
      </c>
      <c r="BJ209" s="18" t="s">
        <v>84</v>
      </c>
      <c r="BK209" s="198">
        <f t="shared" si="49"/>
        <v>0</v>
      </c>
      <c r="BL209" s="18" t="s">
        <v>142</v>
      </c>
      <c r="BM209" s="197" t="s">
        <v>942</v>
      </c>
    </row>
    <row r="210" spans="1:65" s="2" customFormat="1" ht="16.5" customHeight="1">
      <c r="A210" s="35"/>
      <c r="B210" s="36"/>
      <c r="C210" s="186" t="s">
        <v>943</v>
      </c>
      <c r="D210" s="186" t="s">
        <v>138</v>
      </c>
      <c r="E210" s="187" t="s">
        <v>930</v>
      </c>
      <c r="F210" s="188" t="s">
        <v>931</v>
      </c>
      <c r="G210" s="189" t="s">
        <v>237</v>
      </c>
      <c r="H210" s="190">
        <v>70</v>
      </c>
      <c r="I210" s="191"/>
      <c r="J210" s="192">
        <f t="shared" si="40"/>
        <v>0</v>
      </c>
      <c r="K210" s="188" t="s">
        <v>161</v>
      </c>
      <c r="L210" s="40"/>
      <c r="M210" s="193" t="s">
        <v>19</v>
      </c>
      <c r="N210" s="194" t="s">
        <v>47</v>
      </c>
      <c r="O210" s="65"/>
      <c r="P210" s="195">
        <f t="shared" si="41"/>
        <v>0</v>
      </c>
      <c r="Q210" s="195">
        <v>0</v>
      </c>
      <c r="R210" s="195">
        <f t="shared" si="42"/>
        <v>0</v>
      </c>
      <c r="S210" s="195">
        <v>0</v>
      </c>
      <c r="T210" s="196">
        <f t="shared" si="43"/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197" t="s">
        <v>142</v>
      </c>
      <c r="AT210" s="197" t="s">
        <v>138</v>
      </c>
      <c r="AU210" s="197" t="s">
        <v>84</v>
      </c>
      <c r="AY210" s="18" t="s">
        <v>137</v>
      </c>
      <c r="BE210" s="198">
        <f t="shared" si="44"/>
        <v>0</v>
      </c>
      <c r="BF210" s="198">
        <f t="shared" si="45"/>
        <v>0</v>
      </c>
      <c r="BG210" s="198">
        <f t="shared" si="46"/>
        <v>0</v>
      </c>
      <c r="BH210" s="198">
        <f t="shared" si="47"/>
        <v>0</v>
      </c>
      <c r="BI210" s="198">
        <f t="shared" si="48"/>
        <v>0</v>
      </c>
      <c r="BJ210" s="18" t="s">
        <v>84</v>
      </c>
      <c r="BK210" s="198">
        <f t="shared" si="49"/>
        <v>0</v>
      </c>
      <c r="BL210" s="18" t="s">
        <v>142</v>
      </c>
      <c r="BM210" s="197" t="s">
        <v>944</v>
      </c>
    </row>
    <row r="211" spans="1:65" s="2" customFormat="1" ht="16.5" customHeight="1">
      <c r="A211" s="35"/>
      <c r="B211" s="36"/>
      <c r="C211" s="186" t="s">
        <v>417</v>
      </c>
      <c r="D211" s="186" t="s">
        <v>138</v>
      </c>
      <c r="E211" s="187" t="s">
        <v>945</v>
      </c>
      <c r="F211" s="188" t="s">
        <v>946</v>
      </c>
      <c r="G211" s="189" t="s">
        <v>219</v>
      </c>
      <c r="H211" s="190">
        <v>470</v>
      </c>
      <c r="I211" s="191"/>
      <c r="J211" s="192">
        <f t="shared" si="40"/>
        <v>0</v>
      </c>
      <c r="K211" s="188" t="s">
        <v>161</v>
      </c>
      <c r="L211" s="40"/>
      <c r="M211" s="193" t="s">
        <v>19</v>
      </c>
      <c r="N211" s="194" t="s">
        <v>47</v>
      </c>
      <c r="O211" s="65"/>
      <c r="P211" s="195">
        <f t="shared" si="41"/>
        <v>0</v>
      </c>
      <c r="Q211" s="195">
        <v>3.0000000000000001E-5</v>
      </c>
      <c r="R211" s="195">
        <f t="shared" si="42"/>
        <v>1.41E-2</v>
      </c>
      <c r="S211" s="195">
        <v>0</v>
      </c>
      <c r="T211" s="196">
        <f t="shared" si="43"/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197" t="s">
        <v>142</v>
      </c>
      <c r="AT211" s="197" t="s">
        <v>138</v>
      </c>
      <c r="AU211" s="197" t="s">
        <v>84</v>
      </c>
      <c r="AY211" s="18" t="s">
        <v>137</v>
      </c>
      <c r="BE211" s="198">
        <f t="shared" si="44"/>
        <v>0</v>
      </c>
      <c r="BF211" s="198">
        <f t="shared" si="45"/>
        <v>0</v>
      </c>
      <c r="BG211" s="198">
        <f t="shared" si="46"/>
        <v>0</v>
      </c>
      <c r="BH211" s="198">
        <f t="shared" si="47"/>
        <v>0</v>
      </c>
      <c r="BI211" s="198">
        <f t="shared" si="48"/>
        <v>0</v>
      </c>
      <c r="BJ211" s="18" t="s">
        <v>84</v>
      </c>
      <c r="BK211" s="198">
        <f t="shared" si="49"/>
        <v>0</v>
      </c>
      <c r="BL211" s="18" t="s">
        <v>142</v>
      </c>
      <c r="BM211" s="197" t="s">
        <v>947</v>
      </c>
    </row>
    <row r="212" spans="1:65" s="12" customFormat="1" ht="25.95" customHeight="1">
      <c r="B212" s="172"/>
      <c r="C212" s="173"/>
      <c r="D212" s="174" t="s">
        <v>75</v>
      </c>
      <c r="E212" s="175" t="s">
        <v>135</v>
      </c>
      <c r="F212" s="175" t="s">
        <v>136</v>
      </c>
      <c r="G212" s="173"/>
      <c r="H212" s="173"/>
      <c r="I212" s="176"/>
      <c r="J212" s="177">
        <f>BK212</f>
        <v>0</v>
      </c>
      <c r="K212" s="173"/>
      <c r="L212" s="178"/>
      <c r="M212" s="179"/>
      <c r="N212" s="180"/>
      <c r="O212" s="180"/>
      <c r="P212" s="181">
        <f>SUM(P213:P222)</f>
        <v>0</v>
      </c>
      <c r="Q212" s="180"/>
      <c r="R212" s="181">
        <f>SUM(R213:R222)</f>
        <v>0</v>
      </c>
      <c r="S212" s="180"/>
      <c r="T212" s="182">
        <f>SUM(T213:T222)</f>
        <v>0</v>
      </c>
      <c r="AR212" s="183" t="s">
        <v>84</v>
      </c>
      <c r="AT212" s="184" t="s">
        <v>75</v>
      </c>
      <c r="AU212" s="184" t="s">
        <v>76</v>
      </c>
      <c r="AY212" s="183" t="s">
        <v>137</v>
      </c>
      <c r="BK212" s="185">
        <f>SUM(BK213:BK222)</f>
        <v>0</v>
      </c>
    </row>
    <row r="213" spans="1:65" s="2" customFormat="1" ht="16.5" customHeight="1">
      <c r="A213" s="35"/>
      <c r="B213" s="36"/>
      <c r="C213" s="186" t="s">
        <v>948</v>
      </c>
      <c r="D213" s="186" t="s">
        <v>138</v>
      </c>
      <c r="E213" s="187" t="s">
        <v>949</v>
      </c>
      <c r="F213" s="188" t="s">
        <v>950</v>
      </c>
      <c r="G213" s="189" t="s">
        <v>151</v>
      </c>
      <c r="H213" s="190">
        <v>11</v>
      </c>
      <c r="I213" s="191"/>
      <c r="J213" s="192">
        <f t="shared" ref="J213:J222" si="50">ROUND(I213*H213,2)</f>
        <v>0</v>
      </c>
      <c r="K213" s="188" t="s">
        <v>19</v>
      </c>
      <c r="L213" s="40"/>
      <c r="M213" s="193" t="s">
        <v>19</v>
      </c>
      <c r="N213" s="194" t="s">
        <v>47</v>
      </c>
      <c r="O213" s="65"/>
      <c r="P213" s="195">
        <f t="shared" ref="P213:P222" si="51">O213*H213</f>
        <v>0</v>
      </c>
      <c r="Q213" s="195">
        <v>0</v>
      </c>
      <c r="R213" s="195">
        <f t="shared" ref="R213:R222" si="52">Q213*H213</f>
        <v>0</v>
      </c>
      <c r="S213" s="195">
        <v>0</v>
      </c>
      <c r="T213" s="196">
        <f t="shared" ref="T213:T222" si="53"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197" t="s">
        <v>142</v>
      </c>
      <c r="AT213" s="197" t="s">
        <v>138</v>
      </c>
      <c r="AU213" s="197" t="s">
        <v>84</v>
      </c>
      <c r="AY213" s="18" t="s">
        <v>137</v>
      </c>
      <c r="BE213" s="198">
        <f t="shared" ref="BE213:BE222" si="54">IF(N213="základní",J213,0)</f>
        <v>0</v>
      </c>
      <c r="BF213" s="198">
        <f t="shared" ref="BF213:BF222" si="55">IF(N213="snížená",J213,0)</f>
        <v>0</v>
      </c>
      <c r="BG213" s="198">
        <f t="shared" ref="BG213:BG222" si="56">IF(N213="zákl. přenesená",J213,0)</f>
        <v>0</v>
      </c>
      <c r="BH213" s="198">
        <f t="shared" ref="BH213:BH222" si="57">IF(N213="sníž. přenesená",J213,0)</f>
        <v>0</v>
      </c>
      <c r="BI213" s="198">
        <f t="shared" ref="BI213:BI222" si="58">IF(N213="nulová",J213,0)</f>
        <v>0</v>
      </c>
      <c r="BJ213" s="18" t="s">
        <v>84</v>
      </c>
      <c r="BK213" s="198">
        <f t="shared" ref="BK213:BK222" si="59">ROUND(I213*H213,2)</f>
        <v>0</v>
      </c>
      <c r="BL213" s="18" t="s">
        <v>142</v>
      </c>
      <c r="BM213" s="197" t="s">
        <v>951</v>
      </c>
    </row>
    <row r="214" spans="1:65" s="2" customFormat="1" ht="16.5" customHeight="1">
      <c r="A214" s="35"/>
      <c r="B214" s="36"/>
      <c r="C214" s="186" t="s">
        <v>421</v>
      </c>
      <c r="D214" s="186" t="s">
        <v>138</v>
      </c>
      <c r="E214" s="187" t="s">
        <v>952</v>
      </c>
      <c r="F214" s="188" t="s">
        <v>953</v>
      </c>
      <c r="G214" s="189" t="s">
        <v>416</v>
      </c>
      <c r="H214" s="190">
        <v>38</v>
      </c>
      <c r="I214" s="191"/>
      <c r="J214" s="192">
        <f t="shared" si="50"/>
        <v>0</v>
      </c>
      <c r="K214" s="188" t="s">
        <v>19</v>
      </c>
      <c r="L214" s="40"/>
      <c r="M214" s="193" t="s">
        <v>19</v>
      </c>
      <c r="N214" s="194" t="s">
        <v>47</v>
      </c>
      <c r="O214" s="65"/>
      <c r="P214" s="195">
        <f t="shared" si="51"/>
        <v>0</v>
      </c>
      <c r="Q214" s="195">
        <v>0</v>
      </c>
      <c r="R214" s="195">
        <f t="shared" si="52"/>
        <v>0</v>
      </c>
      <c r="S214" s="195">
        <v>0</v>
      </c>
      <c r="T214" s="196">
        <f t="shared" si="53"/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197" t="s">
        <v>142</v>
      </c>
      <c r="AT214" s="197" t="s">
        <v>138</v>
      </c>
      <c r="AU214" s="197" t="s">
        <v>84</v>
      </c>
      <c r="AY214" s="18" t="s">
        <v>137</v>
      </c>
      <c r="BE214" s="198">
        <f t="shared" si="54"/>
        <v>0</v>
      </c>
      <c r="BF214" s="198">
        <f t="shared" si="55"/>
        <v>0</v>
      </c>
      <c r="BG214" s="198">
        <f t="shared" si="56"/>
        <v>0</v>
      </c>
      <c r="BH214" s="198">
        <f t="shared" si="57"/>
        <v>0</v>
      </c>
      <c r="BI214" s="198">
        <f t="shared" si="58"/>
        <v>0</v>
      </c>
      <c r="BJ214" s="18" t="s">
        <v>84</v>
      </c>
      <c r="BK214" s="198">
        <f t="shared" si="59"/>
        <v>0</v>
      </c>
      <c r="BL214" s="18" t="s">
        <v>142</v>
      </c>
      <c r="BM214" s="197" t="s">
        <v>954</v>
      </c>
    </row>
    <row r="215" spans="1:65" s="2" customFormat="1" ht="16.5" customHeight="1">
      <c r="A215" s="35"/>
      <c r="B215" s="36"/>
      <c r="C215" s="186" t="s">
        <v>955</v>
      </c>
      <c r="D215" s="186" t="s">
        <v>138</v>
      </c>
      <c r="E215" s="187" t="s">
        <v>956</v>
      </c>
      <c r="F215" s="188" t="s">
        <v>957</v>
      </c>
      <c r="G215" s="189" t="s">
        <v>416</v>
      </c>
      <c r="H215" s="190">
        <v>35</v>
      </c>
      <c r="I215" s="191"/>
      <c r="J215" s="192">
        <f t="shared" si="50"/>
        <v>0</v>
      </c>
      <c r="K215" s="188" t="s">
        <v>19</v>
      </c>
      <c r="L215" s="40"/>
      <c r="M215" s="193" t="s">
        <v>19</v>
      </c>
      <c r="N215" s="194" t="s">
        <v>47</v>
      </c>
      <c r="O215" s="65"/>
      <c r="P215" s="195">
        <f t="shared" si="51"/>
        <v>0</v>
      </c>
      <c r="Q215" s="195">
        <v>0</v>
      </c>
      <c r="R215" s="195">
        <f t="shared" si="52"/>
        <v>0</v>
      </c>
      <c r="S215" s="195">
        <v>0</v>
      </c>
      <c r="T215" s="196">
        <f t="shared" si="53"/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197" t="s">
        <v>142</v>
      </c>
      <c r="AT215" s="197" t="s">
        <v>138</v>
      </c>
      <c r="AU215" s="197" t="s">
        <v>84</v>
      </c>
      <c r="AY215" s="18" t="s">
        <v>137</v>
      </c>
      <c r="BE215" s="198">
        <f t="shared" si="54"/>
        <v>0</v>
      </c>
      <c r="BF215" s="198">
        <f t="shared" si="55"/>
        <v>0</v>
      </c>
      <c r="BG215" s="198">
        <f t="shared" si="56"/>
        <v>0</v>
      </c>
      <c r="BH215" s="198">
        <f t="shared" si="57"/>
        <v>0</v>
      </c>
      <c r="BI215" s="198">
        <f t="shared" si="58"/>
        <v>0</v>
      </c>
      <c r="BJ215" s="18" t="s">
        <v>84</v>
      </c>
      <c r="BK215" s="198">
        <f t="shared" si="59"/>
        <v>0</v>
      </c>
      <c r="BL215" s="18" t="s">
        <v>142</v>
      </c>
      <c r="BM215" s="197" t="s">
        <v>958</v>
      </c>
    </row>
    <row r="216" spans="1:65" s="2" customFormat="1" ht="16.5" customHeight="1">
      <c r="A216" s="35"/>
      <c r="B216" s="36"/>
      <c r="C216" s="186" t="s">
        <v>424</v>
      </c>
      <c r="D216" s="186" t="s">
        <v>138</v>
      </c>
      <c r="E216" s="187" t="s">
        <v>959</v>
      </c>
      <c r="F216" s="188" t="s">
        <v>960</v>
      </c>
      <c r="G216" s="189" t="s">
        <v>416</v>
      </c>
      <c r="H216" s="190">
        <v>46</v>
      </c>
      <c r="I216" s="191"/>
      <c r="J216" s="192">
        <f t="shared" si="50"/>
        <v>0</v>
      </c>
      <c r="K216" s="188" t="s">
        <v>19</v>
      </c>
      <c r="L216" s="40"/>
      <c r="M216" s="193" t="s">
        <v>19</v>
      </c>
      <c r="N216" s="194" t="s">
        <v>47</v>
      </c>
      <c r="O216" s="65"/>
      <c r="P216" s="195">
        <f t="shared" si="51"/>
        <v>0</v>
      </c>
      <c r="Q216" s="195">
        <v>0</v>
      </c>
      <c r="R216" s="195">
        <f t="shared" si="52"/>
        <v>0</v>
      </c>
      <c r="S216" s="195">
        <v>0</v>
      </c>
      <c r="T216" s="196">
        <f t="shared" si="53"/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197" t="s">
        <v>142</v>
      </c>
      <c r="AT216" s="197" t="s">
        <v>138</v>
      </c>
      <c r="AU216" s="197" t="s">
        <v>84</v>
      </c>
      <c r="AY216" s="18" t="s">
        <v>137</v>
      </c>
      <c r="BE216" s="198">
        <f t="shared" si="54"/>
        <v>0</v>
      </c>
      <c r="BF216" s="198">
        <f t="shared" si="55"/>
        <v>0</v>
      </c>
      <c r="BG216" s="198">
        <f t="shared" si="56"/>
        <v>0</v>
      </c>
      <c r="BH216" s="198">
        <f t="shared" si="57"/>
        <v>0</v>
      </c>
      <c r="BI216" s="198">
        <f t="shared" si="58"/>
        <v>0</v>
      </c>
      <c r="BJ216" s="18" t="s">
        <v>84</v>
      </c>
      <c r="BK216" s="198">
        <f t="shared" si="59"/>
        <v>0</v>
      </c>
      <c r="BL216" s="18" t="s">
        <v>142</v>
      </c>
      <c r="BM216" s="197" t="s">
        <v>961</v>
      </c>
    </row>
    <row r="217" spans="1:65" s="2" customFormat="1" ht="16.5" customHeight="1">
      <c r="A217" s="35"/>
      <c r="B217" s="36"/>
      <c r="C217" s="186" t="s">
        <v>296</v>
      </c>
      <c r="D217" s="186" t="s">
        <v>138</v>
      </c>
      <c r="E217" s="187" t="s">
        <v>962</v>
      </c>
      <c r="F217" s="188" t="s">
        <v>963</v>
      </c>
      <c r="G217" s="189" t="s">
        <v>416</v>
      </c>
      <c r="H217" s="190">
        <v>46</v>
      </c>
      <c r="I217" s="191"/>
      <c r="J217" s="192">
        <f t="shared" si="50"/>
        <v>0</v>
      </c>
      <c r="K217" s="188" t="s">
        <v>19</v>
      </c>
      <c r="L217" s="40"/>
      <c r="M217" s="193" t="s">
        <v>19</v>
      </c>
      <c r="N217" s="194" t="s">
        <v>47</v>
      </c>
      <c r="O217" s="65"/>
      <c r="P217" s="195">
        <f t="shared" si="51"/>
        <v>0</v>
      </c>
      <c r="Q217" s="195">
        <v>0</v>
      </c>
      <c r="R217" s="195">
        <f t="shared" si="52"/>
        <v>0</v>
      </c>
      <c r="S217" s="195">
        <v>0</v>
      </c>
      <c r="T217" s="196">
        <f t="shared" si="53"/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197" t="s">
        <v>142</v>
      </c>
      <c r="AT217" s="197" t="s">
        <v>138</v>
      </c>
      <c r="AU217" s="197" t="s">
        <v>84</v>
      </c>
      <c r="AY217" s="18" t="s">
        <v>137</v>
      </c>
      <c r="BE217" s="198">
        <f t="shared" si="54"/>
        <v>0</v>
      </c>
      <c r="BF217" s="198">
        <f t="shared" si="55"/>
        <v>0</v>
      </c>
      <c r="BG217" s="198">
        <f t="shared" si="56"/>
        <v>0</v>
      </c>
      <c r="BH217" s="198">
        <f t="shared" si="57"/>
        <v>0</v>
      </c>
      <c r="BI217" s="198">
        <f t="shared" si="58"/>
        <v>0</v>
      </c>
      <c r="BJ217" s="18" t="s">
        <v>84</v>
      </c>
      <c r="BK217" s="198">
        <f t="shared" si="59"/>
        <v>0</v>
      </c>
      <c r="BL217" s="18" t="s">
        <v>142</v>
      </c>
      <c r="BM217" s="197" t="s">
        <v>467</v>
      </c>
    </row>
    <row r="218" spans="1:65" s="2" customFormat="1" ht="16.5" customHeight="1">
      <c r="A218" s="35"/>
      <c r="B218" s="36"/>
      <c r="C218" s="186" t="s">
        <v>428</v>
      </c>
      <c r="D218" s="186" t="s">
        <v>138</v>
      </c>
      <c r="E218" s="187" t="s">
        <v>964</v>
      </c>
      <c r="F218" s="188" t="s">
        <v>965</v>
      </c>
      <c r="G218" s="189" t="s">
        <v>416</v>
      </c>
      <c r="H218" s="190">
        <v>46</v>
      </c>
      <c r="I218" s="191"/>
      <c r="J218" s="192">
        <f t="shared" si="50"/>
        <v>0</v>
      </c>
      <c r="K218" s="188" t="s">
        <v>19</v>
      </c>
      <c r="L218" s="40"/>
      <c r="M218" s="193" t="s">
        <v>19</v>
      </c>
      <c r="N218" s="194" t="s">
        <v>47</v>
      </c>
      <c r="O218" s="65"/>
      <c r="P218" s="195">
        <f t="shared" si="51"/>
        <v>0</v>
      </c>
      <c r="Q218" s="195">
        <v>0</v>
      </c>
      <c r="R218" s="195">
        <f t="shared" si="52"/>
        <v>0</v>
      </c>
      <c r="S218" s="195">
        <v>0</v>
      </c>
      <c r="T218" s="196">
        <f t="shared" si="53"/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197" t="s">
        <v>142</v>
      </c>
      <c r="AT218" s="197" t="s">
        <v>138</v>
      </c>
      <c r="AU218" s="197" t="s">
        <v>84</v>
      </c>
      <c r="AY218" s="18" t="s">
        <v>137</v>
      </c>
      <c r="BE218" s="198">
        <f t="shared" si="54"/>
        <v>0</v>
      </c>
      <c r="BF218" s="198">
        <f t="shared" si="55"/>
        <v>0</v>
      </c>
      <c r="BG218" s="198">
        <f t="shared" si="56"/>
        <v>0</v>
      </c>
      <c r="BH218" s="198">
        <f t="shared" si="57"/>
        <v>0</v>
      </c>
      <c r="BI218" s="198">
        <f t="shared" si="58"/>
        <v>0</v>
      </c>
      <c r="BJ218" s="18" t="s">
        <v>84</v>
      </c>
      <c r="BK218" s="198">
        <f t="shared" si="59"/>
        <v>0</v>
      </c>
      <c r="BL218" s="18" t="s">
        <v>142</v>
      </c>
      <c r="BM218" s="197" t="s">
        <v>966</v>
      </c>
    </row>
    <row r="219" spans="1:65" s="2" customFormat="1" ht="16.5" customHeight="1">
      <c r="A219" s="35"/>
      <c r="B219" s="36"/>
      <c r="C219" s="186" t="s">
        <v>967</v>
      </c>
      <c r="D219" s="186" t="s">
        <v>138</v>
      </c>
      <c r="E219" s="187" t="s">
        <v>968</v>
      </c>
      <c r="F219" s="188" t="s">
        <v>969</v>
      </c>
      <c r="G219" s="189" t="s">
        <v>141</v>
      </c>
      <c r="H219" s="190">
        <v>1</v>
      </c>
      <c r="I219" s="191"/>
      <c r="J219" s="192">
        <f t="shared" si="50"/>
        <v>0</v>
      </c>
      <c r="K219" s="188" t="s">
        <v>19</v>
      </c>
      <c r="L219" s="40"/>
      <c r="M219" s="193" t="s">
        <v>19</v>
      </c>
      <c r="N219" s="194" t="s">
        <v>47</v>
      </c>
      <c r="O219" s="65"/>
      <c r="P219" s="195">
        <f t="shared" si="51"/>
        <v>0</v>
      </c>
      <c r="Q219" s="195">
        <v>0</v>
      </c>
      <c r="R219" s="195">
        <f t="shared" si="52"/>
        <v>0</v>
      </c>
      <c r="S219" s="195">
        <v>0</v>
      </c>
      <c r="T219" s="196">
        <f t="shared" si="53"/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197" t="s">
        <v>142</v>
      </c>
      <c r="AT219" s="197" t="s">
        <v>138</v>
      </c>
      <c r="AU219" s="197" t="s">
        <v>84</v>
      </c>
      <c r="AY219" s="18" t="s">
        <v>137</v>
      </c>
      <c r="BE219" s="198">
        <f t="shared" si="54"/>
        <v>0</v>
      </c>
      <c r="BF219" s="198">
        <f t="shared" si="55"/>
        <v>0</v>
      </c>
      <c r="BG219" s="198">
        <f t="shared" si="56"/>
        <v>0</v>
      </c>
      <c r="BH219" s="198">
        <f t="shared" si="57"/>
        <v>0</v>
      </c>
      <c r="BI219" s="198">
        <f t="shared" si="58"/>
        <v>0</v>
      </c>
      <c r="BJ219" s="18" t="s">
        <v>84</v>
      </c>
      <c r="BK219" s="198">
        <f t="shared" si="59"/>
        <v>0</v>
      </c>
      <c r="BL219" s="18" t="s">
        <v>142</v>
      </c>
      <c r="BM219" s="197" t="s">
        <v>970</v>
      </c>
    </row>
    <row r="220" spans="1:65" s="2" customFormat="1" ht="16.5" customHeight="1">
      <c r="A220" s="35"/>
      <c r="B220" s="36"/>
      <c r="C220" s="186" t="s">
        <v>431</v>
      </c>
      <c r="D220" s="186" t="s">
        <v>138</v>
      </c>
      <c r="E220" s="187" t="s">
        <v>971</v>
      </c>
      <c r="F220" s="188" t="s">
        <v>972</v>
      </c>
      <c r="G220" s="189" t="s">
        <v>141</v>
      </c>
      <c r="H220" s="190">
        <v>1</v>
      </c>
      <c r="I220" s="191"/>
      <c r="J220" s="192">
        <f t="shared" si="50"/>
        <v>0</v>
      </c>
      <c r="K220" s="188" t="s">
        <v>19</v>
      </c>
      <c r="L220" s="40"/>
      <c r="M220" s="193" t="s">
        <v>19</v>
      </c>
      <c r="N220" s="194" t="s">
        <v>47</v>
      </c>
      <c r="O220" s="65"/>
      <c r="P220" s="195">
        <f t="shared" si="51"/>
        <v>0</v>
      </c>
      <c r="Q220" s="195">
        <v>0</v>
      </c>
      <c r="R220" s="195">
        <f t="shared" si="52"/>
        <v>0</v>
      </c>
      <c r="S220" s="195">
        <v>0</v>
      </c>
      <c r="T220" s="196">
        <f t="shared" si="53"/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197" t="s">
        <v>142</v>
      </c>
      <c r="AT220" s="197" t="s">
        <v>138</v>
      </c>
      <c r="AU220" s="197" t="s">
        <v>84</v>
      </c>
      <c r="AY220" s="18" t="s">
        <v>137</v>
      </c>
      <c r="BE220" s="198">
        <f t="shared" si="54"/>
        <v>0</v>
      </c>
      <c r="BF220" s="198">
        <f t="shared" si="55"/>
        <v>0</v>
      </c>
      <c r="BG220" s="198">
        <f t="shared" si="56"/>
        <v>0</v>
      </c>
      <c r="BH220" s="198">
        <f t="shared" si="57"/>
        <v>0</v>
      </c>
      <c r="BI220" s="198">
        <f t="shared" si="58"/>
        <v>0</v>
      </c>
      <c r="BJ220" s="18" t="s">
        <v>84</v>
      </c>
      <c r="BK220" s="198">
        <f t="shared" si="59"/>
        <v>0</v>
      </c>
      <c r="BL220" s="18" t="s">
        <v>142</v>
      </c>
      <c r="BM220" s="197" t="s">
        <v>973</v>
      </c>
    </row>
    <row r="221" spans="1:65" s="2" customFormat="1" ht="16.5" customHeight="1">
      <c r="A221" s="35"/>
      <c r="B221" s="36"/>
      <c r="C221" s="186" t="s">
        <v>974</v>
      </c>
      <c r="D221" s="186" t="s">
        <v>138</v>
      </c>
      <c r="E221" s="187" t="s">
        <v>975</v>
      </c>
      <c r="F221" s="188" t="s">
        <v>976</v>
      </c>
      <c r="G221" s="189" t="s">
        <v>141</v>
      </c>
      <c r="H221" s="190">
        <v>1</v>
      </c>
      <c r="I221" s="191"/>
      <c r="J221" s="192">
        <f t="shared" si="50"/>
        <v>0</v>
      </c>
      <c r="K221" s="188" t="s">
        <v>19</v>
      </c>
      <c r="L221" s="40"/>
      <c r="M221" s="193" t="s">
        <v>19</v>
      </c>
      <c r="N221" s="194" t="s">
        <v>47</v>
      </c>
      <c r="O221" s="65"/>
      <c r="P221" s="195">
        <f t="shared" si="51"/>
        <v>0</v>
      </c>
      <c r="Q221" s="195">
        <v>0</v>
      </c>
      <c r="R221" s="195">
        <f t="shared" si="52"/>
        <v>0</v>
      </c>
      <c r="S221" s="195">
        <v>0</v>
      </c>
      <c r="T221" s="196">
        <f t="shared" si="53"/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197" t="s">
        <v>142</v>
      </c>
      <c r="AT221" s="197" t="s">
        <v>138</v>
      </c>
      <c r="AU221" s="197" t="s">
        <v>84</v>
      </c>
      <c r="AY221" s="18" t="s">
        <v>137</v>
      </c>
      <c r="BE221" s="198">
        <f t="shared" si="54"/>
        <v>0</v>
      </c>
      <c r="BF221" s="198">
        <f t="shared" si="55"/>
        <v>0</v>
      </c>
      <c r="BG221" s="198">
        <f t="shared" si="56"/>
        <v>0</v>
      </c>
      <c r="BH221" s="198">
        <f t="shared" si="57"/>
        <v>0</v>
      </c>
      <c r="BI221" s="198">
        <f t="shared" si="58"/>
        <v>0</v>
      </c>
      <c r="BJ221" s="18" t="s">
        <v>84</v>
      </c>
      <c r="BK221" s="198">
        <f t="shared" si="59"/>
        <v>0</v>
      </c>
      <c r="BL221" s="18" t="s">
        <v>142</v>
      </c>
      <c r="BM221" s="197" t="s">
        <v>977</v>
      </c>
    </row>
    <row r="222" spans="1:65" s="2" customFormat="1" ht="16.5" customHeight="1">
      <c r="A222" s="35"/>
      <c r="B222" s="36"/>
      <c r="C222" s="186" t="s">
        <v>435</v>
      </c>
      <c r="D222" s="186" t="s">
        <v>138</v>
      </c>
      <c r="E222" s="187" t="s">
        <v>978</v>
      </c>
      <c r="F222" s="188" t="s">
        <v>979</v>
      </c>
      <c r="G222" s="189" t="s">
        <v>141</v>
      </c>
      <c r="H222" s="190">
        <v>1</v>
      </c>
      <c r="I222" s="191"/>
      <c r="J222" s="192">
        <f t="shared" si="50"/>
        <v>0</v>
      </c>
      <c r="K222" s="188" t="s">
        <v>19</v>
      </c>
      <c r="L222" s="40"/>
      <c r="M222" s="244" t="s">
        <v>19</v>
      </c>
      <c r="N222" s="245" t="s">
        <v>47</v>
      </c>
      <c r="O222" s="246"/>
      <c r="P222" s="247">
        <f t="shared" si="51"/>
        <v>0</v>
      </c>
      <c r="Q222" s="247">
        <v>0</v>
      </c>
      <c r="R222" s="247">
        <f t="shared" si="52"/>
        <v>0</v>
      </c>
      <c r="S222" s="247">
        <v>0</v>
      </c>
      <c r="T222" s="248">
        <f t="shared" si="53"/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197" t="s">
        <v>142</v>
      </c>
      <c r="AT222" s="197" t="s">
        <v>138</v>
      </c>
      <c r="AU222" s="197" t="s">
        <v>84</v>
      </c>
      <c r="AY222" s="18" t="s">
        <v>137</v>
      </c>
      <c r="BE222" s="198">
        <f t="shared" si="54"/>
        <v>0</v>
      </c>
      <c r="BF222" s="198">
        <f t="shared" si="55"/>
        <v>0</v>
      </c>
      <c r="BG222" s="198">
        <f t="shared" si="56"/>
        <v>0</v>
      </c>
      <c r="BH222" s="198">
        <f t="shared" si="57"/>
        <v>0</v>
      </c>
      <c r="BI222" s="198">
        <f t="shared" si="58"/>
        <v>0</v>
      </c>
      <c r="BJ222" s="18" t="s">
        <v>84</v>
      </c>
      <c r="BK222" s="198">
        <f t="shared" si="59"/>
        <v>0</v>
      </c>
      <c r="BL222" s="18" t="s">
        <v>142</v>
      </c>
      <c r="BM222" s="197" t="s">
        <v>654</v>
      </c>
    </row>
    <row r="223" spans="1:65" s="2" customFormat="1" ht="6.9" customHeight="1">
      <c r="A223" s="35"/>
      <c r="B223" s="48"/>
      <c r="C223" s="49"/>
      <c r="D223" s="49"/>
      <c r="E223" s="49"/>
      <c r="F223" s="49"/>
      <c r="G223" s="49"/>
      <c r="H223" s="49"/>
      <c r="I223" s="137"/>
      <c r="J223" s="49"/>
      <c r="K223" s="49"/>
      <c r="L223" s="40"/>
      <c r="M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</row>
  </sheetData>
  <sheetProtection algorithmName="SHA-512" hashValue="hGzBp3TPH30+icm7M/T2blISRvw8dM6z3nGddMQK0nY/RDZdsHXJ6KjjwdvG56ikg65MbjZ0V6is95e6LopAYQ==" saltValue="Xxe4/9MUbFOxtgm5ztLld64IpaoWdNAbO18HEfj2kYISL6x7B+K03Ys7dWpxnoq5BVpOyHxkhOkSOr7HfqPptA==" spinCount="100000" sheet="1" objects="1" scenarios="1" formatColumns="0" formatRows="0" autoFilter="0"/>
  <autoFilter ref="C88:K222" xr:uid="{00000000-0009-0000-0000-000007000000}"/>
  <mergeCells count="9">
    <mergeCell ref="E50:H50"/>
    <mergeCell ref="E79:H79"/>
    <mergeCell ref="E81:H81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153"/>
  <sheetViews>
    <sheetView showGridLines="0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" style="1" customWidth="1"/>
    <col min="8" max="8" width="11.42578125" style="1" customWidth="1"/>
    <col min="9" max="9" width="20.140625" style="102" customWidth="1"/>
    <col min="10" max="11" width="20.140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10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AT2" s="18" t="s">
        <v>107</v>
      </c>
    </row>
    <row r="3" spans="1:46" s="1" customFormat="1" ht="6.9" customHeight="1">
      <c r="B3" s="103"/>
      <c r="C3" s="104"/>
      <c r="D3" s="104"/>
      <c r="E3" s="104"/>
      <c r="F3" s="104"/>
      <c r="G3" s="104"/>
      <c r="H3" s="104"/>
      <c r="I3" s="105"/>
      <c r="J3" s="104"/>
      <c r="K3" s="104"/>
      <c r="L3" s="21"/>
      <c r="AT3" s="18" t="s">
        <v>86</v>
      </c>
    </row>
    <row r="4" spans="1:46" s="1" customFormat="1" ht="24.9" customHeight="1">
      <c r="B4" s="21"/>
      <c r="D4" s="106" t="s">
        <v>108</v>
      </c>
      <c r="I4" s="102"/>
      <c r="L4" s="21"/>
      <c r="M4" s="107" t="s">
        <v>10</v>
      </c>
      <c r="AT4" s="18" t="s">
        <v>4</v>
      </c>
    </row>
    <row r="5" spans="1:46" s="1" customFormat="1" ht="6.9" customHeight="1">
      <c r="B5" s="21"/>
      <c r="I5" s="102"/>
      <c r="L5" s="21"/>
    </row>
    <row r="6" spans="1:46" s="1" customFormat="1" ht="12" customHeight="1">
      <c r="B6" s="21"/>
      <c r="D6" s="108" t="s">
        <v>16</v>
      </c>
      <c r="I6" s="102"/>
      <c r="L6" s="21"/>
    </row>
    <row r="7" spans="1:46" s="1" customFormat="1" ht="16.5" customHeight="1">
      <c r="B7" s="21"/>
      <c r="E7" s="373" t="str">
        <f>'Rekapitulace stavby'!K6</f>
        <v>Praha bez bariér - nádraží Hostivař, prostupnost uzlu, Praha 10, č. akce 999412_9 - rozpočet</v>
      </c>
      <c r="F7" s="374"/>
      <c r="G7" s="374"/>
      <c r="H7" s="374"/>
      <c r="I7" s="102"/>
      <c r="L7" s="21"/>
    </row>
    <row r="8" spans="1:46" s="2" customFormat="1" ht="12" customHeight="1">
      <c r="A8" s="35"/>
      <c r="B8" s="40"/>
      <c r="C8" s="35"/>
      <c r="D8" s="108" t="s">
        <v>109</v>
      </c>
      <c r="E8" s="35"/>
      <c r="F8" s="35"/>
      <c r="G8" s="35"/>
      <c r="H8" s="35"/>
      <c r="I8" s="109"/>
      <c r="J8" s="35"/>
      <c r="K8" s="35"/>
      <c r="L8" s="11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75" t="s">
        <v>980</v>
      </c>
      <c r="F9" s="376"/>
      <c r="G9" s="376"/>
      <c r="H9" s="376"/>
      <c r="I9" s="109"/>
      <c r="J9" s="35"/>
      <c r="K9" s="35"/>
      <c r="L9" s="11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0.199999999999999">
      <c r="A10" s="35"/>
      <c r="B10" s="40"/>
      <c r="C10" s="35"/>
      <c r="D10" s="35"/>
      <c r="E10" s="35"/>
      <c r="F10" s="35"/>
      <c r="G10" s="35"/>
      <c r="H10" s="35"/>
      <c r="I10" s="109"/>
      <c r="J10" s="35"/>
      <c r="K10" s="35"/>
      <c r="L10" s="11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08" t="s">
        <v>18</v>
      </c>
      <c r="E11" s="35"/>
      <c r="F11" s="111" t="s">
        <v>19</v>
      </c>
      <c r="G11" s="35"/>
      <c r="H11" s="35"/>
      <c r="I11" s="112" t="s">
        <v>20</v>
      </c>
      <c r="J11" s="111" t="s">
        <v>19</v>
      </c>
      <c r="K11" s="35"/>
      <c r="L11" s="11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08" t="s">
        <v>21</v>
      </c>
      <c r="E12" s="35"/>
      <c r="F12" s="111" t="s">
        <v>39</v>
      </c>
      <c r="G12" s="35"/>
      <c r="H12" s="35"/>
      <c r="I12" s="112" t="s">
        <v>23</v>
      </c>
      <c r="J12" s="113" t="str">
        <f>'Rekapitulace stavby'!AN8</f>
        <v>23. 3. 2020</v>
      </c>
      <c r="K12" s="35"/>
      <c r="L12" s="11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109"/>
      <c r="J13" s="35"/>
      <c r="K13" s="35"/>
      <c r="L13" s="11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08" t="s">
        <v>25</v>
      </c>
      <c r="E14" s="35"/>
      <c r="F14" s="35"/>
      <c r="G14" s="35"/>
      <c r="H14" s="35"/>
      <c r="I14" s="112" t="s">
        <v>26</v>
      </c>
      <c r="J14" s="111" t="str">
        <f>IF('Rekapitulace stavby'!AN10="","",'Rekapitulace stavby'!AN10)</f>
        <v>03447286</v>
      </c>
      <c r="K14" s="35"/>
      <c r="L14" s="11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1" t="str">
        <f>IF('Rekapitulace stavby'!E11="","",'Rekapitulace stavby'!E11)</f>
        <v>TSK Praha a.s.</v>
      </c>
      <c r="F15" s="35"/>
      <c r="G15" s="35"/>
      <c r="H15" s="35"/>
      <c r="I15" s="112" t="s">
        <v>29</v>
      </c>
      <c r="J15" s="111" t="str">
        <f>IF('Rekapitulace stavby'!AN11="","",'Rekapitulace stavby'!AN11)</f>
        <v>CZ03447286</v>
      </c>
      <c r="K15" s="35"/>
      <c r="L15" s="11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109"/>
      <c r="J16" s="35"/>
      <c r="K16" s="35"/>
      <c r="L16" s="11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08" t="s">
        <v>31</v>
      </c>
      <c r="E17" s="35"/>
      <c r="F17" s="35"/>
      <c r="G17" s="35"/>
      <c r="H17" s="35"/>
      <c r="I17" s="112" t="s">
        <v>26</v>
      </c>
      <c r="J17" s="31" t="str">
        <f>'Rekapitulace stavby'!AN13</f>
        <v>Vyplň údaj</v>
      </c>
      <c r="K17" s="35"/>
      <c r="L17" s="11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77" t="str">
        <f>'Rekapitulace stavby'!E14</f>
        <v>Vyplň údaj</v>
      </c>
      <c r="F18" s="378"/>
      <c r="G18" s="378"/>
      <c r="H18" s="378"/>
      <c r="I18" s="112" t="s">
        <v>29</v>
      </c>
      <c r="J18" s="31" t="str">
        <f>'Rekapitulace stavby'!AN14</f>
        <v>Vyplň údaj</v>
      </c>
      <c r="K18" s="35"/>
      <c r="L18" s="11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109"/>
      <c r="J19" s="35"/>
      <c r="K19" s="35"/>
      <c r="L19" s="11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08" t="s">
        <v>33</v>
      </c>
      <c r="E20" s="35"/>
      <c r="F20" s="35"/>
      <c r="G20" s="35"/>
      <c r="H20" s="35"/>
      <c r="I20" s="112" t="s">
        <v>26</v>
      </c>
      <c r="J20" s="111" t="str">
        <f>IF('Rekapitulace stavby'!AN16="","",'Rekapitulace stavby'!AN16)</f>
        <v>25793349</v>
      </c>
      <c r="K20" s="35"/>
      <c r="L20" s="11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1" t="str">
        <f>IF('Rekapitulace stavby'!E17="","",'Rekapitulace stavby'!E17)</f>
        <v>SUDOP PRAHA a.s.</v>
      </c>
      <c r="F21" s="35"/>
      <c r="G21" s="35"/>
      <c r="H21" s="35"/>
      <c r="I21" s="112" t="s">
        <v>29</v>
      </c>
      <c r="J21" s="111" t="str">
        <f>IF('Rekapitulace stavby'!AN17="","",'Rekapitulace stavby'!AN17)</f>
        <v>CZ25793349</v>
      </c>
      <c r="K21" s="35"/>
      <c r="L21" s="11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109"/>
      <c r="J22" s="35"/>
      <c r="K22" s="35"/>
      <c r="L22" s="11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08" t="s">
        <v>38</v>
      </c>
      <c r="E23" s="35"/>
      <c r="F23" s="35"/>
      <c r="G23" s="35"/>
      <c r="H23" s="35"/>
      <c r="I23" s="112" t="s">
        <v>26</v>
      </c>
      <c r="J23" s="111" t="str">
        <f>IF('Rekapitulace stavby'!AN19="","",'Rekapitulace stavby'!AN19)</f>
        <v/>
      </c>
      <c r="K23" s="35"/>
      <c r="L23" s="11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1" t="str">
        <f>IF('Rekapitulace stavby'!E20="","",'Rekapitulace stavby'!E20)</f>
        <v xml:space="preserve"> </v>
      </c>
      <c r="F24" s="35"/>
      <c r="G24" s="35"/>
      <c r="H24" s="35"/>
      <c r="I24" s="112" t="s">
        <v>29</v>
      </c>
      <c r="J24" s="111" t="str">
        <f>IF('Rekapitulace stavby'!AN20="","",'Rekapitulace stavby'!AN20)</f>
        <v/>
      </c>
      <c r="K24" s="35"/>
      <c r="L24" s="11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109"/>
      <c r="J25" s="35"/>
      <c r="K25" s="35"/>
      <c r="L25" s="11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08" t="s">
        <v>40</v>
      </c>
      <c r="E26" s="35"/>
      <c r="F26" s="35"/>
      <c r="G26" s="35"/>
      <c r="H26" s="35"/>
      <c r="I26" s="109"/>
      <c r="J26" s="35"/>
      <c r="K26" s="35"/>
      <c r="L26" s="11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4"/>
      <c r="B27" s="115"/>
      <c r="C27" s="114"/>
      <c r="D27" s="114"/>
      <c r="E27" s="379" t="s">
        <v>19</v>
      </c>
      <c r="F27" s="379"/>
      <c r="G27" s="379"/>
      <c r="H27" s="379"/>
      <c r="I27" s="116"/>
      <c r="J27" s="114"/>
      <c r="K27" s="114"/>
      <c r="L27" s="117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109"/>
      <c r="J28" s="35"/>
      <c r="K28" s="35"/>
      <c r="L28" s="11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18"/>
      <c r="E29" s="118"/>
      <c r="F29" s="118"/>
      <c r="G29" s="118"/>
      <c r="H29" s="118"/>
      <c r="I29" s="119"/>
      <c r="J29" s="118"/>
      <c r="K29" s="118"/>
      <c r="L29" s="11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0" t="s">
        <v>42</v>
      </c>
      <c r="E30" s="35"/>
      <c r="F30" s="35"/>
      <c r="G30" s="35"/>
      <c r="H30" s="35"/>
      <c r="I30" s="109"/>
      <c r="J30" s="121">
        <f>ROUND(J84, 2)</f>
        <v>0</v>
      </c>
      <c r="K30" s="35"/>
      <c r="L30" s="11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18"/>
      <c r="E31" s="118"/>
      <c r="F31" s="118"/>
      <c r="G31" s="118"/>
      <c r="H31" s="118"/>
      <c r="I31" s="119"/>
      <c r="J31" s="118"/>
      <c r="K31" s="118"/>
      <c r="L31" s="11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2" t="s">
        <v>44</v>
      </c>
      <c r="G32" s="35"/>
      <c r="H32" s="35"/>
      <c r="I32" s="123" t="s">
        <v>43</v>
      </c>
      <c r="J32" s="122" t="s">
        <v>45</v>
      </c>
      <c r="K32" s="35"/>
      <c r="L32" s="11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4" t="s">
        <v>46</v>
      </c>
      <c r="E33" s="108" t="s">
        <v>47</v>
      </c>
      <c r="F33" s="125">
        <f>ROUND((SUM(BE84:BE152)),  2)</f>
        <v>0</v>
      </c>
      <c r="G33" s="35"/>
      <c r="H33" s="35"/>
      <c r="I33" s="126">
        <v>0.21</v>
      </c>
      <c r="J33" s="125">
        <f>ROUND(((SUM(BE84:BE152))*I33),  2)</f>
        <v>0</v>
      </c>
      <c r="K33" s="35"/>
      <c r="L33" s="11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08" t="s">
        <v>48</v>
      </c>
      <c r="F34" s="125">
        <f>ROUND((SUM(BF84:BF152)),  2)</f>
        <v>0</v>
      </c>
      <c r="G34" s="35"/>
      <c r="H34" s="35"/>
      <c r="I34" s="126">
        <v>0.15</v>
      </c>
      <c r="J34" s="125">
        <f>ROUND(((SUM(BF84:BF152))*I34),  2)</f>
        <v>0</v>
      </c>
      <c r="K34" s="35"/>
      <c r="L34" s="11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08" t="s">
        <v>49</v>
      </c>
      <c r="F35" s="125">
        <f>ROUND((SUM(BG84:BG152)),  2)</f>
        <v>0</v>
      </c>
      <c r="G35" s="35"/>
      <c r="H35" s="35"/>
      <c r="I35" s="126">
        <v>0.21</v>
      </c>
      <c r="J35" s="125">
        <f>0</f>
        <v>0</v>
      </c>
      <c r="K35" s="35"/>
      <c r="L35" s="11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08" t="s">
        <v>50</v>
      </c>
      <c r="F36" s="125">
        <f>ROUND((SUM(BH84:BH152)),  2)</f>
        <v>0</v>
      </c>
      <c r="G36" s="35"/>
      <c r="H36" s="35"/>
      <c r="I36" s="126">
        <v>0.15</v>
      </c>
      <c r="J36" s="125">
        <f>0</f>
        <v>0</v>
      </c>
      <c r="K36" s="35"/>
      <c r="L36" s="11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08" t="s">
        <v>51</v>
      </c>
      <c r="F37" s="125">
        <f>ROUND((SUM(BI84:BI152)),  2)</f>
        <v>0</v>
      </c>
      <c r="G37" s="35"/>
      <c r="H37" s="35"/>
      <c r="I37" s="126">
        <v>0</v>
      </c>
      <c r="J37" s="125">
        <f>0</f>
        <v>0</v>
      </c>
      <c r="K37" s="35"/>
      <c r="L37" s="11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109"/>
      <c r="J38" s="35"/>
      <c r="K38" s="35"/>
      <c r="L38" s="11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7"/>
      <c r="D39" s="128" t="s">
        <v>52</v>
      </c>
      <c r="E39" s="129"/>
      <c r="F39" s="129"/>
      <c r="G39" s="130" t="s">
        <v>53</v>
      </c>
      <c r="H39" s="131" t="s">
        <v>54</v>
      </c>
      <c r="I39" s="132"/>
      <c r="J39" s="133">
        <f>SUM(J30:J37)</f>
        <v>0</v>
      </c>
      <c r="K39" s="134"/>
      <c r="L39" s="11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135"/>
      <c r="C40" s="136"/>
      <c r="D40" s="136"/>
      <c r="E40" s="136"/>
      <c r="F40" s="136"/>
      <c r="G40" s="136"/>
      <c r="H40" s="136"/>
      <c r="I40" s="137"/>
      <c r="J40" s="136"/>
      <c r="K40" s="136"/>
      <c r="L40" s="11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" customHeight="1">
      <c r="A44" s="35"/>
      <c r="B44" s="138"/>
      <c r="C44" s="139"/>
      <c r="D44" s="139"/>
      <c r="E44" s="139"/>
      <c r="F44" s="139"/>
      <c r="G44" s="139"/>
      <c r="H44" s="139"/>
      <c r="I44" s="140"/>
      <c r="J44" s="139"/>
      <c r="K44" s="139"/>
      <c r="L44" s="110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" customHeight="1">
      <c r="A45" s="35"/>
      <c r="B45" s="36"/>
      <c r="C45" s="24" t="s">
        <v>111</v>
      </c>
      <c r="D45" s="37"/>
      <c r="E45" s="37"/>
      <c r="F45" s="37"/>
      <c r="G45" s="37"/>
      <c r="H45" s="37"/>
      <c r="I45" s="109"/>
      <c r="J45" s="37"/>
      <c r="K45" s="37"/>
      <c r="L45" s="110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" customHeight="1">
      <c r="A46" s="35"/>
      <c r="B46" s="36"/>
      <c r="C46" s="37"/>
      <c r="D46" s="37"/>
      <c r="E46" s="37"/>
      <c r="F46" s="37"/>
      <c r="G46" s="37"/>
      <c r="H46" s="37"/>
      <c r="I46" s="109"/>
      <c r="J46" s="37"/>
      <c r="K46" s="37"/>
      <c r="L46" s="110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30" t="s">
        <v>16</v>
      </c>
      <c r="D47" s="37"/>
      <c r="E47" s="37"/>
      <c r="F47" s="37"/>
      <c r="G47" s="37"/>
      <c r="H47" s="37"/>
      <c r="I47" s="109"/>
      <c r="J47" s="37"/>
      <c r="K47" s="37"/>
      <c r="L47" s="110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80" t="str">
        <f>E7</f>
        <v>Praha bez bariér - nádraží Hostivař, prostupnost uzlu, Praha 10, č. akce 999412_9 - rozpočet</v>
      </c>
      <c r="F48" s="381"/>
      <c r="G48" s="381"/>
      <c r="H48" s="381"/>
      <c r="I48" s="109"/>
      <c r="J48" s="37"/>
      <c r="K48" s="37"/>
      <c r="L48" s="110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30" t="s">
        <v>109</v>
      </c>
      <c r="D49" s="37"/>
      <c r="E49" s="37"/>
      <c r="F49" s="37"/>
      <c r="G49" s="37"/>
      <c r="H49" s="37"/>
      <c r="I49" s="109"/>
      <c r="J49" s="37"/>
      <c r="K49" s="37"/>
      <c r="L49" s="110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333" t="str">
        <f>E9</f>
        <v>SO 651 - Trakční vedení tramvaje</v>
      </c>
      <c r="F50" s="382"/>
      <c r="G50" s="382"/>
      <c r="H50" s="382"/>
      <c r="I50" s="109"/>
      <c r="J50" s="37"/>
      <c r="K50" s="37"/>
      <c r="L50" s="110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" customHeight="1">
      <c r="A51" s="35"/>
      <c r="B51" s="36"/>
      <c r="C51" s="37"/>
      <c r="D51" s="37"/>
      <c r="E51" s="37"/>
      <c r="F51" s="37"/>
      <c r="G51" s="37"/>
      <c r="H51" s="37"/>
      <c r="I51" s="109"/>
      <c r="J51" s="37"/>
      <c r="K51" s="37"/>
      <c r="L51" s="110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30" t="s">
        <v>21</v>
      </c>
      <c r="D52" s="37"/>
      <c r="E52" s="37"/>
      <c r="F52" s="28" t="str">
        <f>F12</f>
        <v xml:space="preserve"> </v>
      </c>
      <c r="G52" s="37"/>
      <c r="H52" s="37"/>
      <c r="I52" s="112" t="s">
        <v>23</v>
      </c>
      <c r="J52" s="60" t="str">
        <f>IF(J12="","",J12)</f>
        <v>23. 3. 2020</v>
      </c>
      <c r="K52" s="37"/>
      <c r="L52" s="110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" customHeight="1">
      <c r="A53" s="35"/>
      <c r="B53" s="36"/>
      <c r="C53" s="37"/>
      <c r="D53" s="37"/>
      <c r="E53" s="37"/>
      <c r="F53" s="37"/>
      <c r="G53" s="37"/>
      <c r="H53" s="37"/>
      <c r="I53" s="109"/>
      <c r="J53" s="37"/>
      <c r="K53" s="37"/>
      <c r="L53" s="110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5.65" customHeight="1">
      <c r="A54" s="35"/>
      <c r="B54" s="36"/>
      <c r="C54" s="30" t="s">
        <v>25</v>
      </c>
      <c r="D54" s="37"/>
      <c r="E54" s="37"/>
      <c r="F54" s="28" t="str">
        <f>E15</f>
        <v>TSK Praha a.s.</v>
      </c>
      <c r="G54" s="37"/>
      <c r="H54" s="37"/>
      <c r="I54" s="112" t="s">
        <v>33</v>
      </c>
      <c r="J54" s="33" t="str">
        <f>E21</f>
        <v>SUDOP PRAHA a.s.</v>
      </c>
      <c r="K54" s="37"/>
      <c r="L54" s="110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15.15" customHeight="1">
      <c r="A55" s="35"/>
      <c r="B55" s="36"/>
      <c r="C55" s="30" t="s">
        <v>31</v>
      </c>
      <c r="D55" s="37"/>
      <c r="E55" s="37"/>
      <c r="F55" s="28" t="str">
        <f>IF(E18="","",E18)</f>
        <v>Vyplň údaj</v>
      </c>
      <c r="G55" s="37"/>
      <c r="H55" s="37"/>
      <c r="I55" s="112" t="s">
        <v>38</v>
      </c>
      <c r="J55" s="33" t="str">
        <f>E24</f>
        <v xml:space="preserve"> </v>
      </c>
      <c r="K55" s="37"/>
      <c r="L55" s="110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109"/>
      <c r="J56" s="37"/>
      <c r="K56" s="37"/>
      <c r="L56" s="110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41" t="s">
        <v>112</v>
      </c>
      <c r="D57" s="142"/>
      <c r="E57" s="142"/>
      <c r="F57" s="142"/>
      <c r="G57" s="142"/>
      <c r="H57" s="142"/>
      <c r="I57" s="143"/>
      <c r="J57" s="144" t="s">
        <v>113</v>
      </c>
      <c r="K57" s="142"/>
      <c r="L57" s="110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109"/>
      <c r="J58" s="37"/>
      <c r="K58" s="37"/>
      <c r="L58" s="110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8" customHeight="1">
      <c r="A59" s="35"/>
      <c r="B59" s="36"/>
      <c r="C59" s="145" t="s">
        <v>74</v>
      </c>
      <c r="D59" s="37"/>
      <c r="E59" s="37"/>
      <c r="F59" s="37"/>
      <c r="G59" s="37"/>
      <c r="H59" s="37"/>
      <c r="I59" s="109"/>
      <c r="J59" s="78">
        <f>J84</f>
        <v>0</v>
      </c>
      <c r="K59" s="37"/>
      <c r="L59" s="110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8" t="s">
        <v>114</v>
      </c>
    </row>
    <row r="60" spans="1:47" s="9" customFormat="1" ht="24.9" customHeight="1">
      <c r="B60" s="146"/>
      <c r="C60" s="147"/>
      <c r="D60" s="148" t="s">
        <v>209</v>
      </c>
      <c r="E60" s="149"/>
      <c r="F60" s="149"/>
      <c r="G60" s="149"/>
      <c r="H60" s="149"/>
      <c r="I60" s="150"/>
      <c r="J60" s="151">
        <f>J85</f>
        <v>0</v>
      </c>
      <c r="K60" s="147"/>
      <c r="L60" s="152"/>
    </row>
    <row r="61" spans="1:47" s="9" customFormat="1" ht="24.9" customHeight="1">
      <c r="B61" s="146"/>
      <c r="C61" s="147"/>
      <c r="D61" s="148" t="s">
        <v>210</v>
      </c>
      <c r="E61" s="149"/>
      <c r="F61" s="149"/>
      <c r="G61" s="149"/>
      <c r="H61" s="149"/>
      <c r="I61" s="150"/>
      <c r="J61" s="151">
        <f>J101</f>
        <v>0</v>
      </c>
      <c r="K61" s="147"/>
      <c r="L61" s="152"/>
    </row>
    <row r="62" spans="1:47" s="9" customFormat="1" ht="24.9" customHeight="1">
      <c r="B62" s="146"/>
      <c r="C62" s="147"/>
      <c r="D62" s="148" t="s">
        <v>213</v>
      </c>
      <c r="E62" s="149"/>
      <c r="F62" s="149"/>
      <c r="G62" s="149"/>
      <c r="H62" s="149"/>
      <c r="I62" s="150"/>
      <c r="J62" s="151">
        <f>J106</f>
        <v>0</v>
      </c>
      <c r="K62" s="147"/>
      <c r="L62" s="152"/>
    </row>
    <row r="63" spans="1:47" s="9" customFormat="1" ht="24.9" customHeight="1">
      <c r="B63" s="146"/>
      <c r="C63" s="147"/>
      <c r="D63" s="148" t="s">
        <v>688</v>
      </c>
      <c r="E63" s="149"/>
      <c r="F63" s="149"/>
      <c r="G63" s="149"/>
      <c r="H63" s="149"/>
      <c r="I63" s="150"/>
      <c r="J63" s="151">
        <f>J118</f>
        <v>0</v>
      </c>
      <c r="K63" s="147"/>
      <c r="L63" s="152"/>
    </row>
    <row r="64" spans="1:47" s="9" customFormat="1" ht="24.9" customHeight="1">
      <c r="B64" s="146"/>
      <c r="C64" s="147"/>
      <c r="D64" s="148" t="s">
        <v>115</v>
      </c>
      <c r="E64" s="149"/>
      <c r="F64" s="149"/>
      <c r="G64" s="149"/>
      <c r="H64" s="149"/>
      <c r="I64" s="150"/>
      <c r="J64" s="151">
        <f>J143</f>
        <v>0</v>
      </c>
      <c r="K64" s="147"/>
      <c r="L64" s="152"/>
    </row>
    <row r="65" spans="1:31" s="2" customFormat="1" ht="21.75" customHeight="1">
      <c r="A65" s="35"/>
      <c r="B65" s="36"/>
      <c r="C65" s="37"/>
      <c r="D65" s="37"/>
      <c r="E65" s="37"/>
      <c r="F65" s="37"/>
      <c r="G65" s="37"/>
      <c r="H65" s="37"/>
      <c r="I65" s="109"/>
      <c r="J65" s="37"/>
      <c r="K65" s="37"/>
      <c r="L65" s="11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s="2" customFormat="1" ht="6.9" customHeight="1">
      <c r="A66" s="35"/>
      <c r="B66" s="48"/>
      <c r="C66" s="49"/>
      <c r="D66" s="49"/>
      <c r="E66" s="49"/>
      <c r="F66" s="49"/>
      <c r="G66" s="49"/>
      <c r="H66" s="49"/>
      <c r="I66" s="137"/>
      <c r="J66" s="49"/>
      <c r="K66" s="49"/>
      <c r="L66" s="110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</row>
    <row r="70" spans="1:31" s="2" customFormat="1" ht="6.9" customHeight="1">
      <c r="A70" s="35"/>
      <c r="B70" s="50"/>
      <c r="C70" s="51"/>
      <c r="D70" s="51"/>
      <c r="E70" s="51"/>
      <c r="F70" s="51"/>
      <c r="G70" s="51"/>
      <c r="H70" s="51"/>
      <c r="I70" s="140"/>
      <c r="J70" s="51"/>
      <c r="K70" s="51"/>
      <c r="L70" s="110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spans="1:31" s="2" customFormat="1" ht="24.9" customHeight="1">
      <c r="A71" s="35"/>
      <c r="B71" s="36"/>
      <c r="C71" s="24" t="s">
        <v>122</v>
      </c>
      <c r="D71" s="37"/>
      <c r="E71" s="37"/>
      <c r="F71" s="37"/>
      <c r="G71" s="37"/>
      <c r="H71" s="37"/>
      <c r="I71" s="109"/>
      <c r="J71" s="37"/>
      <c r="K71" s="37"/>
      <c r="L71" s="110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1" s="2" customFormat="1" ht="6.9" customHeight="1">
      <c r="A72" s="35"/>
      <c r="B72" s="36"/>
      <c r="C72" s="37"/>
      <c r="D72" s="37"/>
      <c r="E72" s="37"/>
      <c r="F72" s="37"/>
      <c r="G72" s="37"/>
      <c r="H72" s="37"/>
      <c r="I72" s="109"/>
      <c r="J72" s="37"/>
      <c r="K72" s="37"/>
      <c r="L72" s="110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12" customHeight="1">
      <c r="A73" s="35"/>
      <c r="B73" s="36"/>
      <c r="C73" s="30" t="s">
        <v>16</v>
      </c>
      <c r="D73" s="37"/>
      <c r="E73" s="37"/>
      <c r="F73" s="37"/>
      <c r="G73" s="37"/>
      <c r="H73" s="37"/>
      <c r="I73" s="109"/>
      <c r="J73" s="37"/>
      <c r="K73" s="37"/>
      <c r="L73" s="110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16.5" customHeight="1">
      <c r="A74" s="35"/>
      <c r="B74" s="36"/>
      <c r="C74" s="37"/>
      <c r="D74" s="37"/>
      <c r="E74" s="380" t="str">
        <f>E7</f>
        <v>Praha bez bariér - nádraží Hostivař, prostupnost uzlu, Praha 10, č. akce 999412_9 - rozpočet</v>
      </c>
      <c r="F74" s="381"/>
      <c r="G74" s="381"/>
      <c r="H74" s="381"/>
      <c r="I74" s="109"/>
      <c r="J74" s="37"/>
      <c r="K74" s="37"/>
      <c r="L74" s="110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12" customHeight="1">
      <c r="A75" s="35"/>
      <c r="B75" s="36"/>
      <c r="C75" s="30" t="s">
        <v>109</v>
      </c>
      <c r="D75" s="37"/>
      <c r="E75" s="37"/>
      <c r="F75" s="37"/>
      <c r="G75" s="37"/>
      <c r="H75" s="37"/>
      <c r="I75" s="109"/>
      <c r="J75" s="37"/>
      <c r="K75" s="37"/>
      <c r="L75" s="110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16.5" customHeight="1">
      <c r="A76" s="35"/>
      <c r="B76" s="36"/>
      <c r="C76" s="37"/>
      <c r="D76" s="37"/>
      <c r="E76" s="333" t="str">
        <f>E9</f>
        <v>SO 651 - Trakční vedení tramvaje</v>
      </c>
      <c r="F76" s="382"/>
      <c r="G76" s="382"/>
      <c r="H76" s="382"/>
      <c r="I76" s="109"/>
      <c r="J76" s="37"/>
      <c r="K76" s="37"/>
      <c r="L76" s="11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6.9" customHeight="1">
      <c r="A77" s="35"/>
      <c r="B77" s="36"/>
      <c r="C77" s="37"/>
      <c r="D77" s="37"/>
      <c r="E77" s="37"/>
      <c r="F77" s="37"/>
      <c r="G77" s="37"/>
      <c r="H77" s="37"/>
      <c r="I77" s="109"/>
      <c r="J77" s="37"/>
      <c r="K77" s="37"/>
      <c r="L77" s="11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12" customHeight="1">
      <c r="A78" s="35"/>
      <c r="B78" s="36"/>
      <c r="C78" s="30" t="s">
        <v>21</v>
      </c>
      <c r="D78" s="37"/>
      <c r="E78" s="37"/>
      <c r="F78" s="28" t="str">
        <f>F12</f>
        <v xml:space="preserve"> </v>
      </c>
      <c r="G78" s="37"/>
      <c r="H78" s="37"/>
      <c r="I78" s="112" t="s">
        <v>23</v>
      </c>
      <c r="J78" s="60" t="str">
        <f>IF(J12="","",J12)</f>
        <v>23. 3. 2020</v>
      </c>
      <c r="K78" s="37"/>
      <c r="L78" s="110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6.9" customHeight="1">
      <c r="A79" s="35"/>
      <c r="B79" s="36"/>
      <c r="C79" s="37"/>
      <c r="D79" s="37"/>
      <c r="E79" s="37"/>
      <c r="F79" s="37"/>
      <c r="G79" s="37"/>
      <c r="H79" s="37"/>
      <c r="I79" s="109"/>
      <c r="J79" s="37"/>
      <c r="K79" s="37"/>
      <c r="L79" s="110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25.65" customHeight="1">
      <c r="A80" s="35"/>
      <c r="B80" s="36"/>
      <c r="C80" s="30" t="s">
        <v>25</v>
      </c>
      <c r="D80" s="37"/>
      <c r="E80" s="37"/>
      <c r="F80" s="28" t="str">
        <f>E15</f>
        <v>TSK Praha a.s.</v>
      </c>
      <c r="G80" s="37"/>
      <c r="H80" s="37"/>
      <c r="I80" s="112" t="s">
        <v>33</v>
      </c>
      <c r="J80" s="33" t="str">
        <f>E21</f>
        <v>SUDOP PRAHA a.s.</v>
      </c>
      <c r="K80" s="37"/>
      <c r="L80" s="110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15.15" customHeight="1">
      <c r="A81" s="35"/>
      <c r="B81" s="36"/>
      <c r="C81" s="30" t="s">
        <v>31</v>
      </c>
      <c r="D81" s="37"/>
      <c r="E81" s="37"/>
      <c r="F81" s="28" t="str">
        <f>IF(E18="","",E18)</f>
        <v>Vyplň údaj</v>
      </c>
      <c r="G81" s="37"/>
      <c r="H81" s="37"/>
      <c r="I81" s="112" t="s">
        <v>38</v>
      </c>
      <c r="J81" s="33" t="str">
        <f>E24</f>
        <v xml:space="preserve"> </v>
      </c>
      <c r="K81" s="37"/>
      <c r="L81" s="11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10.35" customHeight="1">
      <c r="A82" s="35"/>
      <c r="B82" s="36"/>
      <c r="C82" s="37"/>
      <c r="D82" s="37"/>
      <c r="E82" s="37"/>
      <c r="F82" s="37"/>
      <c r="G82" s="37"/>
      <c r="H82" s="37"/>
      <c r="I82" s="109"/>
      <c r="J82" s="37"/>
      <c r="K82" s="37"/>
      <c r="L82" s="11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11" customFormat="1" ht="29.25" customHeight="1">
      <c r="A83" s="160"/>
      <c r="B83" s="161"/>
      <c r="C83" s="162" t="s">
        <v>123</v>
      </c>
      <c r="D83" s="163" t="s">
        <v>61</v>
      </c>
      <c r="E83" s="163" t="s">
        <v>57</v>
      </c>
      <c r="F83" s="163" t="s">
        <v>58</v>
      </c>
      <c r="G83" s="163" t="s">
        <v>124</v>
      </c>
      <c r="H83" s="163" t="s">
        <v>125</v>
      </c>
      <c r="I83" s="164" t="s">
        <v>126</v>
      </c>
      <c r="J83" s="163" t="s">
        <v>113</v>
      </c>
      <c r="K83" s="165" t="s">
        <v>127</v>
      </c>
      <c r="L83" s="166"/>
      <c r="M83" s="69" t="s">
        <v>19</v>
      </c>
      <c r="N83" s="70" t="s">
        <v>46</v>
      </c>
      <c r="O83" s="70" t="s">
        <v>128</v>
      </c>
      <c r="P83" s="70" t="s">
        <v>129</v>
      </c>
      <c r="Q83" s="70" t="s">
        <v>130</v>
      </c>
      <c r="R83" s="70" t="s">
        <v>131</v>
      </c>
      <c r="S83" s="70" t="s">
        <v>132</v>
      </c>
      <c r="T83" s="71" t="s">
        <v>133</v>
      </c>
      <c r="U83" s="160"/>
      <c r="V83" s="160"/>
      <c r="W83" s="160"/>
      <c r="X83" s="160"/>
      <c r="Y83" s="160"/>
      <c r="Z83" s="160"/>
      <c r="AA83" s="160"/>
      <c r="AB83" s="160"/>
      <c r="AC83" s="160"/>
      <c r="AD83" s="160"/>
      <c r="AE83" s="160"/>
    </row>
    <row r="84" spans="1:65" s="2" customFormat="1" ht="22.8" customHeight="1">
      <c r="A84" s="35"/>
      <c r="B84" s="36"/>
      <c r="C84" s="76" t="s">
        <v>134</v>
      </c>
      <c r="D84" s="37"/>
      <c r="E84" s="37"/>
      <c r="F84" s="37"/>
      <c r="G84" s="37"/>
      <c r="H84" s="37"/>
      <c r="I84" s="109"/>
      <c r="J84" s="167">
        <f>BK84</f>
        <v>0</v>
      </c>
      <c r="K84" s="37"/>
      <c r="L84" s="40"/>
      <c r="M84" s="72"/>
      <c r="N84" s="168"/>
      <c r="O84" s="73"/>
      <c r="P84" s="169">
        <f>P85+P101+P106+P118+P143</f>
        <v>0</v>
      </c>
      <c r="Q84" s="73"/>
      <c r="R84" s="169">
        <f>R85+R101+R106+R118+R143</f>
        <v>144.20768832000002</v>
      </c>
      <c r="S84" s="73"/>
      <c r="T84" s="170">
        <f>T85+T101+T106+T118+T143</f>
        <v>133.6</v>
      </c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T84" s="18" t="s">
        <v>75</v>
      </c>
      <c r="AU84" s="18" t="s">
        <v>114</v>
      </c>
      <c r="BK84" s="171">
        <f>BK85+BK101+BK106+BK118+BK143</f>
        <v>0</v>
      </c>
    </row>
    <row r="85" spans="1:65" s="12" customFormat="1" ht="25.95" customHeight="1">
      <c r="B85" s="172"/>
      <c r="C85" s="173"/>
      <c r="D85" s="174" t="s">
        <v>75</v>
      </c>
      <c r="E85" s="175" t="s">
        <v>215</v>
      </c>
      <c r="F85" s="175" t="s">
        <v>216</v>
      </c>
      <c r="G85" s="173"/>
      <c r="H85" s="173"/>
      <c r="I85" s="176"/>
      <c r="J85" s="177">
        <f>BK85</f>
        <v>0</v>
      </c>
      <c r="K85" s="173"/>
      <c r="L85" s="178"/>
      <c r="M85" s="179"/>
      <c r="N85" s="180"/>
      <c r="O85" s="180"/>
      <c r="P85" s="181">
        <f>SUM(P86:P100)</f>
        <v>0</v>
      </c>
      <c r="Q85" s="180"/>
      <c r="R85" s="181">
        <f>SUM(R86:R100)</f>
        <v>0</v>
      </c>
      <c r="S85" s="180"/>
      <c r="T85" s="182">
        <f>SUM(T86:T100)</f>
        <v>0</v>
      </c>
      <c r="AR85" s="183" t="s">
        <v>84</v>
      </c>
      <c r="AT85" s="184" t="s">
        <v>75</v>
      </c>
      <c r="AU85" s="184" t="s">
        <v>76</v>
      </c>
      <c r="AY85" s="183" t="s">
        <v>137</v>
      </c>
      <c r="BK85" s="185">
        <f>SUM(BK86:BK100)</f>
        <v>0</v>
      </c>
    </row>
    <row r="86" spans="1:65" s="2" customFormat="1" ht="21.75" customHeight="1">
      <c r="A86" s="35"/>
      <c r="B86" s="36"/>
      <c r="C86" s="186" t="s">
        <v>84</v>
      </c>
      <c r="D86" s="186" t="s">
        <v>138</v>
      </c>
      <c r="E86" s="187" t="s">
        <v>606</v>
      </c>
      <c r="F86" s="188" t="s">
        <v>607</v>
      </c>
      <c r="G86" s="189" t="s">
        <v>242</v>
      </c>
      <c r="H86" s="190">
        <v>63.936</v>
      </c>
      <c r="I86" s="191"/>
      <c r="J86" s="192">
        <f>ROUND(I86*H86,2)</f>
        <v>0</v>
      </c>
      <c r="K86" s="188" t="s">
        <v>161</v>
      </c>
      <c r="L86" s="40"/>
      <c r="M86" s="193" t="s">
        <v>19</v>
      </c>
      <c r="N86" s="194" t="s">
        <v>47</v>
      </c>
      <c r="O86" s="65"/>
      <c r="P86" s="195">
        <f>O86*H86</f>
        <v>0</v>
      </c>
      <c r="Q86" s="195">
        <v>0</v>
      </c>
      <c r="R86" s="195">
        <f>Q86*H86</f>
        <v>0</v>
      </c>
      <c r="S86" s="195">
        <v>0</v>
      </c>
      <c r="T86" s="196">
        <f>S86*H86</f>
        <v>0</v>
      </c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R86" s="197" t="s">
        <v>142</v>
      </c>
      <c r="AT86" s="197" t="s">
        <v>138</v>
      </c>
      <c r="AU86" s="197" t="s">
        <v>84</v>
      </c>
      <c r="AY86" s="18" t="s">
        <v>137</v>
      </c>
      <c r="BE86" s="198">
        <f>IF(N86="základní",J86,0)</f>
        <v>0</v>
      </c>
      <c r="BF86" s="198">
        <f>IF(N86="snížená",J86,0)</f>
        <v>0</v>
      </c>
      <c r="BG86" s="198">
        <f>IF(N86="zákl. přenesená",J86,0)</f>
        <v>0</v>
      </c>
      <c r="BH86" s="198">
        <f>IF(N86="sníž. přenesená",J86,0)</f>
        <v>0</v>
      </c>
      <c r="BI86" s="198">
        <f>IF(N86="nulová",J86,0)</f>
        <v>0</v>
      </c>
      <c r="BJ86" s="18" t="s">
        <v>84</v>
      </c>
      <c r="BK86" s="198">
        <f>ROUND(I86*H86,2)</f>
        <v>0</v>
      </c>
      <c r="BL86" s="18" t="s">
        <v>142</v>
      </c>
      <c r="BM86" s="197" t="s">
        <v>86</v>
      </c>
    </row>
    <row r="87" spans="1:65" s="13" customFormat="1" ht="10.199999999999999">
      <c r="B87" s="211"/>
      <c r="C87" s="212"/>
      <c r="D87" s="213" t="s">
        <v>164</v>
      </c>
      <c r="E87" s="214" t="s">
        <v>19</v>
      </c>
      <c r="F87" s="215" t="s">
        <v>981</v>
      </c>
      <c r="G87" s="212"/>
      <c r="H87" s="216">
        <v>63.936</v>
      </c>
      <c r="I87" s="217"/>
      <c r="J87" s="212"/>
      <c r="K87" s="212"/>
      <c r="L87" s="218"/>
      <c r="M87" s="219"/>
      <c r="N87" s="220"/>
      <c r="O87" s="220"/>
      <c r="P87" s="220"/>
      <c r="Q87" s="220"/>
      <c r="R87" s="220"/>
      <c r="S87" s="220"/>
      <c r="T87" s="221"/>
      <c r="AT87" s="222" t="s">
        <v>164</v>
      </c>
      <c r="AU87" s="222" t="s">
        <v>84</v>
      </c>
      <c r="AV87" s="13" t="s">
        <v>86</v>
      </c>
      <c r="AW87" s="13" t="s">
        <v>37</v>
      </c>
      <c r="AX87" s="13" t="s">
        <v>76</v>
      </c>
      <c r="AY87" s="222" t="s">
        <v>137</v>
      </c>
    </row>
    <row r="88" spans="1:65" s="14" customFormat="1" ht="10.199999999999999">
      <c r="B88" s="223"/>
      <c r="C88" s="224"/>
      <c r="D88" s="213" t="s">
        <v>164</v>
      </c>
      <c r="E88" s="225" t="s">
        <v>19</v>
      </c>
      <c r="F88" s="226" t="s">
        <v>166</v>
      </c>
      <c r="G88" s="224"/>
      <c r="H88" s="227">
        <v>63.936</v>
      </c>
      <c r="I88" s="228"/>
      <c r="J88" s="224"/>
      <c r="K88" s="224"/>
      <c r="L88" s="229"/>
      <c r="M88" s="230"/>
      <c r="N88" s="231"/>
      <c r="O88" s="231"/>
      <c r="P88" s="231"/>
      <c r="Q88" s="231"/>
      <c r="R88" s="231"/>
      <c r="S88" s="231"/>
      <c r="T88" s="232"/>
      <c r="AT88" s="233" t="s">
        <v>164</v>
      </c>
      <c r="AU88" s="233" t="s">
        <v>84</v>
      </c>
      <c r="AV88" s="14" t="s">
        <v>142</v>
      </c>
      <c r="AW88" s="14" t="s">
        <v>37</v>
      </c>
      <c r="AX88" s="14" t="s">
        <v>84</v>
      </c>
      <c r="AY88" s="233" t="s">
        <v>137</v>
      </c>
    </row>
    <row r="89" spans="1:65" s="2" customFormat="1" ht="21.75" customHeight="1">
      <c r="A89" s="35"/>
      <c r="B89" s="36"/>
      <c r="C89" s="186" t="s">
        <v>86</v>
      </c>
      <c r="D89" s="186" t="s">
        <v>138</v>
      </c>
      <c r="E89" s="187" t="s">
        <v>481</v>
      </c>
      <c r="F89" s="188" t="s">
        <v>482</v>
      </c>
      <c r="G89" s="189" t="s">
        <v>242</v>
      </c>
      <c r="H89" s="190">
        <v>63.936</v>
      </c>
      <c r="I89" s="191"/>
      <c r="J89" s="192">
        <f>ROUND(I89*H89,2)</f>
        <v>0</v>
      </c>
      <c r="K89" s="188" t="s">
        <v>161</v>
      </c>
      <c r="L89" s="40"/>
      <c r="M89" s="193" t="s">
        <v>19</v>
      </c>
      <c r="N89" s="194" t="s">
        <v>47</v>
      </c>
      <c r="O89" s="65"/>
      <c r="P89" s="195">
        <f>O89*H89</f>
        <v>0</v>
      </c>
      <c r="Q89" s="195">
        <v>0</v>
      </c>
      <c r="R89" s="195">
        <f>Q89*H89</f>
        <v>0</v>
      </c>
      <c r="S89" s="195">
        <v>0</v>
      </c>
      <c r="T89" s="196">
        <f>S89*H89</f>
        <v>0</v>
      </c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R89" s="197" t="s">
        <v>142</v>
      </c>
      <c r="AT89" s="197" t="s">
        <v>138</v>
      </c>
      <c r="AU89" s="197" t="s">
        <v>84</v>
      </c>
      <c r="AY89" s="18" t="s">
        <v>137</v>
      </c>
      <c r="BE89" s="198">
        <f>IF(N89="základní",J89,0)</f>
        <v>0</v>
      </c>
      <c r="BF89" s="198">
        <f>IF(N89="snížená",J89,0)</f>
        <v>0</v>
      </c>
      <c r="BG89" s="198">
        <f>IF(N89="zákl. přenesená",J89,0)</f>
        <v>0</v>
      </c>
      <c r="BH89" s="198">
        <f>IF(N89="sníž. přenesená",J89,0)</f>
        <v>0</v>
      </c>
      <c r="BI89" s="198">
        <f>IF(N89="nulová",J89,0)</f>
        <v>0</v>
      </c>
      <c r="BJ89" s="18" t="s">
        <v>84</v>
      </c>
      <c r="BK89" s="198">
        <f>ROUND(I89*H89,2)</f>
        <v>0</v>
      </c>
      <c r="BL89" s="18" t="s">
        <v>142</v>
      </c>
      <c r="BM89" s="197" t="s">
        <v>142</v>
      </c>
    </row>
    <row r="90" spans="1:65" s="13" customFormat="1" ht="10.199999999999999">
      <c r="B90" s="211"/>
      <c r="C90" s="212"/>
      <c r="D90" s="213" t="s">
        <v>164</v>
      </c>
      <c r="E90" s="214" t="s">
        <v>19</v>
      </c>
      <c r="F90" s="215" t="s">
        <v>981</v>
      </c>
      <c r="G90" s="212"/>
      <c r="H90" s="216">
        <v>63.936</v>
      </c>
      <c r="I90" s="217"/>
      <c r="J90" s="212"/>
      <c r="K90" s="212"/>
      <c r="L90" s="218"/>
      <c r="M90" s="219"/>
      <c r="N90" s="220"/>
      <c r="O90" s="220"/>
      <c r="P90" s="220"/>
      <c r="Q90" s="220"/>
      <c r="R90" s="220"/>
      <c r="S90" s="220"/>
      <c r="T90" s="221"/>
      <c r="AT90" s="222" t="s">
        <v>164</v>
      </c>
      <c r="AU90" s="222" t="s">
        <v>84</v>
      </c>
      <c r="AV90" s="13" t="s">
        <v>86</v>
      </c>
      <c r="AW90" s="13" t="s">
        <v>37</v>
      </c>
      <c r="AX90" s="13" t="s">
        <v>76</v>
      </c>
      <c r="AY90" s="222" t="s">
        <v>137</v>
      </c>
    </row>
    <row r="91" spans="1:65" s="14" customFormat="1" ht="10.199999999999999">
      <c r="B91" s="223"/>
      <c r="C91" s="224"/>
      <c r="D91" s="213" t="s">
        <v>164</v>
      </c>
      <c r="E91" s="225" t="s">
        <v>19</v>
      </c>
      <c r="F91" s="226" t="s">
        <v>166</v>
      </c>
      <c r="G91" s="224"/>
      <c r="H91" s="227">
        <v>63.936</v>
      </c>
      <c r="I91" s="228"/>
      <c r="J91" s="224"/>
      <c r="K91" s="224"/>
      <c r="L91" s="229"/>
      <c r="M91" s="230"/>
      <c r="N91" s="231"/>
      <c r="O91" s="231"/>
      <c r="P91" s="231"/>
      <c r="Q91" s="231"/>
      <c r="R91" s="231"/>
      <c r="S91" s="231"/>
      <c r="T91" s="232"/>
      <c r="AT91" s="233" t="s">
        <v>164</v>
      </c>
      <c r="AU91" s="233" t="s">
        <v>84</v>
      </c>
      <c r="AV91" s="14" t="s">
        <v>142</v>
      </c>
      <c r="AW91" s="14" t="s">
        <v>37</v>
      </c>
      <c r="AX91" s="14" t="s">
        <v>84</v>
      </c>
      <c r="AY91" s="233" t="s">
        <v>137</v>
      </c>
    </row>
    <row r="92" spans="1:65" s="2" customFormat="1" ht="21.75" customHeight="1">
      <c r="A92" s="35"/>
      <c r="B92" s="36"/>
      <c r="C92" s="186" t="s">
        <v>148</v>
      </c>
      <c r="D92" s="186" t="s">
        <v>138</v>
      </c>
      <c r="E92" s="187" t="s">
        <v>490</v>
      </c>
      <c r="F92" s="188" t="s">
        <v>491</v>
      </c>
      <c r="G92" s="189" t="s">
        <v>242</v>
      </c>
      <c r="H92" s="190">
        <v>63.936</v>
      </c>
      <c r="I92" s="191"/>
      <c r="J92" s="192">
        <f>ROUND(I92*H92,2)</f>
        <v>0</v>
      </c>
      <c r="K92" s="188" t="s">
        <v>161</v>
      </c>
      <c r="L92" s="40"/>
      <c r="M92" s="193" t="s">
        <v>19</v>
      </c>
      <c r="N92" s="194" t="s">
        <v>47</v>
      </c>
      <c r="O92" s="65"/>
      <c r="P92" s="195">
        <f>O92*H92</f>
        <v>0</v>
      </c>
      <c r="Q92" s="195">
        <v>0</v>
      </c>
      <c r="R92" s="195">
        <f>Q92*H92</f>
        <v>0</v>
      </c>
      <c r="S92" s="195">
        <v>0</v>
      </c>
      <c r="T92" s="196">
        <f>S92*H92</f>
        <v>0</v>
      </c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R92" s="197" t="s">
        <v>142</v>
      </c>
      <c r="AT92" s="197" t="s">
        <v>138</v>
      </c>
      <c r="AU92" s="197" t="s">
        <v>84</v>
      </c>
      <c r="AY92" s="18" t="s">
        <v>137</v>
      </c>
      <c r="BE92" s="198">
        <f>IF(N92="základní",J92,0)</f>
        <v>0</v>
      </c>
      <c r="BF92" s="198">
        <f>IF(N92="snížená",J92,0)</f>
        <v>0</v>
      </c>
      <c r="BG92" s="198">
        <f>IF(N92="zákl. přenesená",J92,0)</f>
        <v>0</v>
      </c>
      <c r="BH92" s="198">
        <f>IF(N92="sníž. přenesená",J92,0)</f>
        <v>0</v>
      </c>
      <c r="BI92" s="198">
        <f>IF(N92="nulová",J92,0)</f>
        <v>0</v>
      </c>
      <c r="BJ92" s="18" t="s">
        <v>84</v>
      </c>
      <c r="BK92" s="198">
        <f>ROUND(I92*H92,2)</f>
        <v>0</v>
      </c>
      <c r="BL92" s="18" t="s">
        <v>142</v>
      </c>
      <c r="BM92" s="197" t="s">
        <v>171</v>
      </c>
    </row>
    <row r="93" spans="1:65" s="13" customFormat="1" ht="10.199999999999999">
      <c r="B93" s="211"/>
      <c r="C93" s="212"/>
      <c r="D93" s="213" t="s">
        <v>164</v>
      </c>
      <c r="E93" s="214" t="s">
        <v>19</v>
      </c>
      <c r="F93" s="215" t="s">
        <v>981</v>
      </c>
      <c r="G93" s="212"/>
      <c r="H93" s="216">
        <v>63.936</v>
      </c>
      <c r="I93" s="217"/>
      <c r="J93" s="212"/>
      <c r="K93" s="212"/>
      <c r="L93" s="218"/>
      <c r="M93" s="219"/>
      <c r="N93" s="220"/>
      <c r="O93" s="220"/>
      <c r="P93" s="220"/>
      <c r="Q93" s="220"/>
      <c r="R93" s="220"/>
      <c r="S93" s="220"/>
      <c r="T93" s="221"/>
      <c r="AT93" s="222" t="s">
        <v>164</v>
      </c>
      <c r="AU93" s="222" t="s">
        <v>84</v>
      </c>
      <c r="AV93" s="13" t="s">
        <v>86</v>
      </c>
      <c r="AW93" s="13" t="s">
        <v>37</v>
      </c>
      <c r="AX93" s="13" t="s">
        <v>76</v>
      </c>
      <c r="AY93" s="222" t="s">
        <v>137</v>
      </c>
    </row>
    <row r="94" spans="1:65" s="14" customFormat="1" ht="10.199999999999999">
      <c r="B94" s="223"/>
      <c r="C94" s="224"/>
      <c r="D94" s="213" t="s">
        <v>164</v>
      </c>
      <c r="E94" s="225" t="s">
        <v>19</v>
      </c>
      <c r="F94" s="226" t="s">
        <v>166</v>
      </c>
      <c r="G94" s="224"/>
      <c r="H94" s="227">
        <v>63.936</v>
      </c>
      <c r="I94" s="228"/>
      <c r="J94" s="224"/>
      <c r="K94" s="224"/>
      <c r="L94" s="229"/>
      <c r="M94" s="230"/>
      <c r="N94" s="231"/>
      <c r="O94" s="231"/>
      <c r="P94" s="231"/>
      <c r="Q94" s="231"/>
      <c r="R94" s="231"/>
      <c r="S94" s="231"/>
      <c r="T94" s="232"/>
      <c r="AT94" s="233" t="s">
        <v>164</v>
      </c>
      <c r="AU94" s="233" t="s">
        <v>84</v>
      </c>
      <c r="AV94" s="14" t="s">
        <v>142</v>
      </c>
      <c r="AW94" s="14" t="s">
        <v>37</v>
      </c>
      <c r="AX94" s="14" t="s">
        <v>84</v>
      </c>
      <c r="AY94" s="233" t="s">
        <v>137</v>
      </c>
    </row>
    <row r="95" spans="1:65" s="2" customFormat="1" ht="16.5" customHeight="1">
      <c r="A95" s="35"/>
      <c r="B95" s="36"/>
      <c r="C95" s="186" t="s">
        <v>142</v>
      </c>
      <c r="D95" s="186" t="s">
        <v>138</v>
      </c>
      <c r="E95" s="187" t="s">
        <v>245</v>
      </c>
      <c r="F95" s="188" t="s">
        <v>246</v>
      </c>
      <c r="G95" s="189" t="s">
        <v>242</v>
      </c>
      <c r="H95" s="190">
        <v>63.936</v>
      </c>
      <c r="I95" s="191"/>
      <c r="J95" s="192">
        <f>ROUND(I95*H95,2)</f>
        <v>0</v>
      </c>
      <c r="K95" s="188" t="s">
        <v>161</v>
      </c>
      <c r="L95" s="40"/>
      <c r="M95" s="193" t="s">
        <v>19</v>
      </c>
      <c r="N95" s="194" t="s">
        <v>47</v>
      </c>
      <c r="O95" s="65"/>
      <c r="P95" s="195">
        <f>O95*H95</f>
        <v>0</v>
      </c>
      <c r="Q95" s="195">
        <v>0</v>
      </c>
      <c r="R95" s="195">
        <f>Q95*H95</f>
        <v>0</v>
      </c>
      <c r="S95" s="195">
        <v>0</v>
      </c>
      <c r="T95" s="196">
        <f>S95*H95</f>
        <v>0</v>
      </c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R95" s="197" t="s">
        <v>142</v>
      </c>
      <c r="AT95" s="197" t="s">
        <v>138</v>
      </c>
      <c r="AU95" s="197" t="s">
        <v>84</v>
      </c>
      <c r="AY95" s="18" t="s">
        <v>137</v>
      </c>
      <c r="BE95" s="198">
        <f>IF(N95="základní",J95,0)</f>
        <v>0</v>
      </c>
      <c r="BF95" s="198">
        <f>IF(N95="snížená",J95,0)</f>
        <v>0</v>
      </c>
      <c r="BG95" s="198">
        <f>IF(N95="zákl. přenesená",J95,0)</f>
        <v>0</v>
      </c>
      <c r="BH95" s="198">
        <f>IF(N95="sníž. přenesená",J95,0)</f>
        <v>0</v>
      </c>
      <c r="BI95" s="198">
        <f>IF(N95="nulová",J95,0)</f>
        <v>0</v>
      </c>
      <c r="BJ95" s="18" t="s">
        <v>84</v>
      </c>
      <c r="BK95" s="198">
        <f>ROUND(I95*H95,2)</f>
        <v>0</v>
      </c>
      <c r="BL95" s="18" t="s">
        <v>142</v>
      </c>
      <c r="BM95" s="197" t="s">
        <v>146</v>
      </c>
    </row>
    <row r="96" spans="1:65" s="13" customFormat="1" ht="10.199999999999999">
      <c r="B96" s="211"/>
      <c r="C96" s="212"/>
      <c r="D96" s="213" t="s">
        <v>164</v>
      </c>
      <c r="E96" s="214" t="s">
        <v>19</v>
      </c>
      <c r="F96" s="215" t="s">
        <v>981</v>
      </c>
      <c r="G96" s="212"/>
      <c r="H96" s="216">
        <v>63.936</v>
      </c>
      <c r="I96" s="217"/>
      <c r="J96" s="212"/>
      <c r="K96" s="212"/>
      <c r="L96" s="218"/>
      <c r="M96" s="219"/>
      <c r="N96" s="220"/>
      <c r="O96" s="220"/>
      <c r="P96" s="220"/>
      <c r="Q96" s="220"/>
      <c r="R96" s="220"/>
      <c r="S96" s="220"/>
      <c r="T96" s="221"/>
      <c r="AT96" s="222" t="s">
        <v>164</v>
      </c>
      <c r="AU96" s="222" t="s">
        <v>84</v>
      </c>
      <c r="AV96" s="13" t="s">
        <v>86</v>
      </c>
      <c r="AW96" s="13" t="s">
        <v>37</v>
      </c>
      <c r="AX96" s="13" t="s">
        <v>76</v>
      </c>
      <c r="AY96" s="222" t="s">
        <v>137</v>
      </c>
    </row>
    <row r="97" spans="1:65" s="14" customFormat="1" ht="10.199999999999999">
      <c r="B97" s="223"/>
      <c r="C97" s="224"/>
      <c r="D97" s="213" t="s">
        <v>164</v>
      </c>
      <c r="E97" s="225" t="s">
        <v>19</v>
      </c>
      <c r="F97" s="226" t="s">
        <v>166</v>
      </c>
      <c r="G97" s="224"/>
      <c r="H97" s="227">
        <v>63.936</v>
      </c>
      <c r="I97" s="228"/>
      <c r="J97" s="224"/>
      <c r="K97" s="224"/>
      <c r="L97" s="229"/>
      <c r="M97" s="230"/>
      <c r="N97" s="231"/>
      <c r="O97" s="231"/>
      <c r="P97" s="231"/>
      <c r="Q97" s="231"/>
      <c r="R97" s="231"/>
      <c r="S97" s="231"/>
      <c r="T97" s="232"/>
      <c r="AT97" s="233" t="s">
        <v>164</v>
      </c>
      <c r="AU97" s="233" t="s">
        <v>84</v>
      </c>
      <c r="AV97" s="14" t="s">
        <v>142</v>
      </c>
      <c r="AW97" s="14" t="s">
        <v>37</v>
      </c>
      <c r="AX97" s="14" t="s">
        <v>84</v>
      </c>
      <c r="AY97" s="233" t="s">
        <v>137</v>
      </c>
    </row>
    <row r="98" spans="1:65" s="2" customFormat="1" ht="21.75" customHeight="1">
      <c r="A98" s="35"/>
      <c r="B98" s="36"/>
      <c r="C98" s="186" t="s">
        <v>155</v>
      </c>
      <c r="D98" s="186" t="s">
        <v>138</v>
      </c>
      <c r="E98" s="187" t="s">
        <v>250</v>
      </c>
      <c r="F98" s="188" t="s">
        <v>251</v>
      </c>
      <c r="G98" s="189" t="s">
        <v>252</v>
      </c>
      <c r="H98" s="190">
        <v>127.874</v>
      </c>
      <c r="I98" s="191"/>
      <c r="J98" s="192">
        <f>ROUND(I98*H98,2)</f>
        <v>0</v>
      </c>
      <c r="K98" s="188" t="s">
        <v>161</v>
      </c>
      <c r="L98" s="40"/>
      <c r="M98" s="193" t="s">
        <v>19</v>
      </c>
      <c r="N98" s="194" t="s">
        <v>47</v>
      </c>
      <c r="O98" s="65"/>
      <c r="P98" s="195">
        <f>O98*H98</f>
        <v>0</v>
      </c>
      <c r="Q98" s="195">
        <v>0</v>
      </c>
      <c r="R98" s="195">
        <f>Q98*H98</f>
        <v>0</v>
      </c>
      <c r="S98" s="195">
        <v>0</v>
      </c>
      <c r="T98" s="196">
        <f>S98*H98</f>
        <v>0</v>
      </c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R98" s="197" t="s">
        <v>142</v>
      </c>
      <c r="AT98" s="197" t="s">
        <v>138</v>
      </c>
      <c r="AU98" s="197" t="s">
        <v>84</v>
      </c>
      <c r="AY98" s="18" t="s">
        <v>137</v>
      </c>
      <c r="BE98" s="198">
        <f>IF(N98="základní",J98,0)</f>
        <v>0</v>
      </c>
      <c r="BF98" s="198">
        <f>IF(N98="snížená",J98,0)</f>
        <v>0</v>
      </c>
      <c r="BG98" s="198">
        <f>IF(N98="zákl. přenesená",J98,0)</f>
        <v>0</v>
      </c>
      <c r="BH98" s="198">
        <f>IF(N98="sníž. přenesená",J98,0)</f>
        <v>0</v>
      </c>
      <c r="BI98" s="198">
        <f>IF(N98="nulová",J98,0)</f>
        <v>0</v>
      </c>
      <c r="BJ98" s="18" t="s">
        <v>84</v>
      </c>
      <c r="BK98" s="198">
        <f>ROUND(I98*H98,2)</f>
        <v>0</v>
      </c>
      <c r="BL98" s="18" t="s">
        <v>142</v>
      </c>
      <c r="BM98" s="197" t="s">
        <v>194</v>
      </c>
    </row>
    <row r="99" spans="1:65" s="13" customFormat="1" ht="10.199999999999999">
      <c r="B99" s="211"/>
      <c r="C99" s="212"/>
      <c r="D99" s="213" t="s">
        <v>164</v>
      </c>
      <c r="E99" s="214" t="s">
        <v>19</v>
      </c>
      <c r="F99" s="215" t="s">
        <v>982</v>
      </c>
      <c r="G99" s="212"/>
      <c r="H99" s="216">
        <v>127.874</v>
      </c>
      <c r="I99" s="217"/>
      <c r="J99" s="212"/>
      <c r="K99" s="212"/>
      <c r="L99" s="218"/>
      <c r="M99" s="219"/>
      <c r="N99" s="220"/>
      <c r="O99" s="220"/>
      <c r="P99" s="220"/>
      <c r="Q99" s="220"/>
      <c r="R99" s="220"/>
      <c r="S99" s="220"/>
      <c r="T99" s="221"/>
      <c r="AT99" s="222" t="s">
        <v>164</v>
      </c>
      <c r="AU99" s="222" t="s">
        <v>84</v>
      </c>
      <c r="AV99" s="13" t="s">
        <v>86</v>
      </c>
      <c r="AW99" s="13" t="s">
        <v>37</v>
      </c>
      <c r="AX99" s="13" t="s">
        <v>76</v>
      </c>
      <c r="AY99" s="222" t="s">
        <v>137</v>
      </c>
    </row>
    <row r="100" spans="1:65" s="14" customFormat="1" ht="10.199999999999999">
      <c r="B100" s="223"/>
      <c r="C100" s="224"/>
      <c r="D100" s="213" t="s">
        <v>164</v>
      </c>
      <c r="E100" s="225" t="s">
        <v>19</v>
      </c>
      <c r="F100" s="226" t="s">
        <v>166</v>
      </c>
      <c r="G100" s="224"/>
      <c r="H100" s="227">
        <v>127.874</v>
      </c>
      <c r="I100" s="228"/>
      <c r="J100" s="224"/>
      <c r="K100" s="224"/>
      <c r="L100" s="229"/>
      <c r="M100" s="230"/>
      <c r="N100" s="231"/>
      <c r="O100" s="231"/>
      <c r="P100" s="231"/>
      <c r="Q100" s="231"/>
      <c r="R100" s="231"/>
      <c r="S100" s="231"/>
      <c r="T100" s="232"/>
      <c r="AT100" s="233" t="s">
        <v>164</v>
      </c>
      <c r="AU100" s="233" t="s">
        <v>84</v>
      </c>
      <c r="AV100" s="14" t="s">
        <v>142</v>
      </c>
      <c r="AW100" s="14" t="s">
        <v>37</v>
      </c>
      <c r="AX100" s="14" t="s">
        <v>84</v>
      </c>
      <c r="AY100" s="233" t="s">
        <v>137</v>
      </c>
    </row>
    <row r="101" spans="1:65" s="12" customFormat="1" ht="25.95" customHeight="1">
      <c r="B101" s="172"/>
      <c r="C101" s="173"/>
      <c r="D101" s="174" t="s">
        <v>75</v>
      </c>
      <c r="E101" s="175" t="s">
        <v>273</v>
      </c>
      <c r="F101" s="175" t="s">
        <v>274</v>
      </c>
      <c r="G101" s="173"/>
      <c r="H101" s="173"/>
      <c r="I101" s="176"/>
      <c r="J101" s="177">
        <f>BK101</f>
        <v>0</v>
      </c>
      <c r="K101" s="173"/>
      <c r="L101" s="178"/>
      <c r="M101" s="179"/>
      <c r="N101" s="180"/>
      <c r="O101" s="180"/>
      <c r="P101" s="181">
        <f>SUM(P102:P105)</f>
        <v>0</v>
      </c>
      <c r="Q101" s="180"/>
      <c r="R101" s="181">
        <f>SUM(R102:R105)</f>
        <v>144.20648832000001</v>
      </c>
      <c r="S101" s="180"/>
      <c r="T101" s="182">
        <f>SUM(T102:T105)</f>
        <v>0</v>
      </c>
      <c r="AR101" s="183" t="s">
        <v>84</v>
      </c>
      <c r="AT101" s="184" t="s">
        <v>75</v>
      </c>
      <c r="AU101" s="184" t="s">
        <v>76</v>
      </c>
      <c r="AY101" s="183" t="s">
        <v>137</v>
      </c>
      <c r="BK101" s="185">
        <f>SUM(BK102:BK105)</f>
        <v>0</v>
      </c>
    </row>
    <row r="102" spans="1:65" s="2" customFormat="1" ht="16.5" customHeight="1">
      <c r="A102" s="35"/>
      <c r="B102" s="36"/>
      <c r="C102" s="186" t="s">
        <v>171</v>
      </c>
      <c r="D102" s="186" t="s">
        <v>138</v>
      </c>
      <c r="E102" s="187" t="s">
        <v>983</v>
      </c>
      <c r="F102" s="188" t="s">
        <v>984</v>
      </c>
      <c r="G102" s="189" t="s">
        <v>252</v>
      </c>
      <c r="H102" s="190">
        <v>0.4</v>
      </c>
      <c r="I102" s="191"/>
      <c r="J102" s="192">
        <f>ROUND(I102*H102,2)</f>
        <v>0</v>
      </c>
      <c r="K102" s="188" t="s">
        <v>161</v>
      </c>
      <c r="L102" s="40"/>
      <c r="M102" s="193" t="s">
        <v>19</v>
      </c>
      <c r="N102" s="194" t="s">
        <v>47</v>
      </c>
      <c r="O102" s="65"/>
      <c r="P102" s="195">
        <f>O102*H102</f>
        <v>0</v>
      </c>
      <c r="Q102" s="195">
        <v>1.0601700000000001</v>
      </c>
      <c r="R102" s="195">
        <f>Q102*H102</f>
        <v>0.42406800000000006</v>
      </c>
      <c r="S102" s="195">
        <v>0</v>
      </c>
      <c r="T102" s="196">
        <f>S102*H102</f>
        <v>0</v>
      </c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R102" s="197" t="s">
        <v>142</v>
      </c>
      <c r="AT102" s="197" t="s">
        <v>138</v>
      </c>
      <c r="AU102" s="197" t="s">
        <v>84</v>
      </c>
      <c r="AY102" s="18" t="s">
        <v>137</v>
      </c>
      <c r="BE102" s="198">
        <f>IF(N102="základní",J102,0)</f>
        <v>0</v>
      </c>
      <c r="BF102" s="198">
        <f>IF(N102="snížená",J102,0)</f>
        <v>0</v>
      </c>
      <c r="BG102" s="198">
        <f>IF(N102="zákl. přenesená",J102,0)</f>
        <v>0</v>
      </c>
      <c r="BH102" s="198">
        <f>IF(N102="sníž. přenesená",J102,0)</f>
        <v>0</v>
      </c>
      <c r="BI102" s="198">
        <f>IF(N102="nulová",J102,0)</f>
        <v>0</v>
      </c>
      <c r="BJ102" s="18" t="s">
        <v>84</v>
      </c>
      <c r="BK102" s="198">
        <f>ROUND(I102*H102,2)</f>
        <v>0</v>
      </c>
      <c r="BL102" s="18" t="s">
        <v>142</v>
      </c>
      <c r="BM102" s="197" t="s">
        <v>205</v>
      </c>
    </row>
    <row r="103" spans="1:65" s="2" customFormat="1" ht="16.5" customHeight="1">
      <c r="A103" s="35"/>
      <c r="B103" s="36"/>
      <c r="C103" s="186" t="s">
        <v>176</v>
      </c>
      <c r="D103" s="186" t="s">
        <v>138</v>
      </c>
      <c r="E103" s="187" t="s">
        <v>985</v>
      </c>
      <c r="F103" s="188" t="s">
        <v>986</v>
      </c>
      <c r="G103" s="189" t="s">
        <v>242</v>
      </c>
      <c r="H103" s="190">
        <v>58.607999999999997</v>
      </c>
      <c r="I103" s="191"/>
      <c r="J103" s="192">
        <f>ROUND(I103*H103,2)</f>
        <v>0</v>
      </c>
      <c r="K103" s="188" t="s">
        <v>161</v>
      </c>
      <c r="L103" s="40"/>
      <c r="M103" s="193" t="s">
        <v>19</v>
      </c>
      <c r="N103" s="194" t="s">
        <v>47</v>
      </c>
      <c r="O103" s="65"/>
      <c r="P103" s="195">
        <f>O103*H103</f>
        <v>0</v>
      </c>
      <c r="Q103" s="195">
        <v>2.45329</v>
      </c>
      <c r="R103" s="195">
        <f>Q103*H103</f>
        <v>143.78242032</v>
      </c>
      <c r="S103" s="195">
        <v>0</v>
      </c>
      <c r="T103" s="196">
        <f>S103*H103</f>
        <v>0</v>
      </c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R103" s="197" t="s">
        <v>142</v>
      </c>
      <c r="AT103" s="197" t="s">
        <v>138</v>
      </c>
      <c r="AU103" s="197" t="s">
        <v>84</v>
      </c>
      <c r="AY103" s="18" t="s">
        <v>137</v>
      </c>
      <c r="BE103" s="198">
        <f>IF(N103="základní",J103,0)</f>
        <v>0</v>
      </c>
      <c r="BF103" s="198">
        <f>IF(N103="snížená",J103,0)</f>
        <v>0</v>
      </c>
      <c r="BG103" s="198">
        <f>IF(N103="zákl. přenesená",J103,0)</f>
        <v>0</v>
      </c>
      <c r="BH103" s="198">
        <f>IF(N103="sníž. přenesená",J103,0)</f>
        <v>0</v>
      </c>
      <c r="BI103" s="198">
        <f>IF(N103="nulová",J103,0)</f>
        <v>0</v>
      </c>
      <c r="BJ103" s="18" t="s">
        <v>84</v>
      </c>
      <c r="BK103" s="198">
        <f>ROUND(I103*H103,2)</f>
        <v>0</v>
      </c>
      <c r="BL103" s="18" t="s">
        <v>142</v>
      </c>
      <c r="BM103" s="197" t="s">
        <v>238</v>
      </c>
    </row>
    <row r="104" spans="1:65" s="13" customFormat="1" ht="10.199999999999999">
      <c r="B104" s="211"/>
      <c r="C104" s="212"/>
      <c r="D104" s="213" t="s">
        <v>164</v>
      </c>
      <c r="E104" s="214" t="s">
        <v>19</v>
      </c>
      <c r="F104" s="215" t="s">
        <v>987</v>
      </c>
      <c r="G104" s="212"/>
      <c r="H104" s="216">
        <v>58.607999999999997</v>
      </c>
      <c r="I104" s="217"/>
      <c r="J104" s="212"/>
      <c r="K104" s="212"/>
      <c r="L104" s="218"/>
      <c r="M104" s="219"/>
      <c r="N104" s="220"/>
      <c r="O104" s="220"/>
      <c r="P104" s="220"/>
      <c r="Q104" s="220"/>
      <c r="R104" s="220"/>
      <c r="S104" s="220"/>
      <c r="T104" s="221"/>
      <c r="AT104" s="222" t="s">
        <v>164</v>
      </c>
      <c r="AU104" s="222" t="s">
        <v>84</v>
      </c>
      <c r="AV104" s="13" t="s">
        <v>86</v>
      </c>
      <c r="AW104" s="13" t="s">
        <v>37</v>
      </c>
      <c r="AX104" s="13" t="s">
        <v>76</v>
      </c>
      <c r="AY104" s="222" t="s">
        <v>137</v>
      </c>
    </row>
    <row r="105" spans="1:65" s="14" customFormat="1" ht="10.199999999999999">
      <c r="B105" s="223"/>
      <c r="C105" s="224"/>
      <c r="D105" s="213" t="s">
        <v>164</v>
      </c>
      <c r="E105" s="225" t="s">
        <v>19</v>
      </c>
      <c r="F105" s="226" t="s">
        <v>166</v>
      </c>
      <c r="G105" s="224"/>
      <c r="H105" s="227">
        <v>58.607999999999997</v>
      </c>
      <c r="I105" s="228"/>
      <c r="J105" s="224"/>
      <c r="K105" s="224"/>
      <c r="L105" s="229"/>
      <c r="M105" s="230"/>
      <c r="N105" s="231"/>
      <c r="O105" s="231"/>
      <c r="P105" s="231"/>
      <c r="Q105" s="231"/>
      <c r="R105" s="231"/>
      <c r="S105" s="231"/>
      <c r="T105" s="232"/>
      <c r="AT105" s="233" t="s">
        <v>164</v>
      </c>
      <c r="AU105" s="233" t="s">
        <v>84</v>
      </c>
      <c r="AV105" s="14" t="s">
        <v>142</v>
      </c>
      <c r="AW105" s="14" t="s">
        <v>37</v>
      </c>
      <c r="AX105" s="14" t="s">
        <v>84</v>
      </c>
      <c r="AY105" s="233" t="s">
        <v>137</v>
      </c>
    </row>
    <row r="106" spans="1:65" s="12" customFormat="1" ht="25.95" customHeight="1">
      <c r="B106" s="172"/>
      <c r="C106" s="173"/>
      <c r="D106" s="174" t="s">
        <v>75</v>
      </c>
      <c r="E106" s="175" t="s">
        <v>359</v>
      </c>
      <c r="F106" s="175" t="s">
        <v>360</v>
      </c>
      <c r="G106" s="173"/>
      <c r="H106" s="173"/>
      <c r="I106" s="176"/>
      <c r="J106" s="177">
        <f>BK106</f>
        <v>0</v>
      </c>
      <c r="K106" s="173"/>
      <c r="L106" s="178"/>
      <c r="M106" s="179"/>
      <c r="N106" s="180"/>
      <c r="O106" s="180"/>
      <c r="P106" s="181">
        <f>SUM(P107:P117)</f>
        <v>0</v>
      </c>
      <c r="Q106" s="180"/>
      <c r="R106" s="181">
        <f>SUM(R107:R117)</f>
        <v>1.1999999999999999E-3</v>
      </c>
      <c r="S106" s="180"/>
      <c r="T106" s="182">
        <f>SUM(T107:T117)</f>
        <v>133.6</v>
      </c>
      <c r="AR106" s="183" t="s">
        <v>84</v>
      </c>
      <c r="AT106" s="184" t="s">
        <v>75</v>
      </c>
      <c r="AU106" s="184" t="s">
        <v>76</v>
      </c>
      <c r="AY106" s="183" t="s">
        <v>137</v>
      </c>
      <c r="BK106" s="185">
        <f>SUM(BK107:BK117)</f>
        <v>0</v>
      </c>
    </row>
    <row r="107" spans="1:65" s="2" customFormat="1" ht="21.75" customHeight="1">
      <c r="A107" s="35"/>
      <c r="B107" s="36"/>
      <c r="C107" s="186" t="s">
        <v>186</v>
      </c>
      <c r="D107" s="186" t="s">
        <v>138</v>
      </c>
      <c r="E107" s="187" t="s">
        <v>988</v>
      </c>
      <c r="F107" s="188" t="s">
        <v>989</v>
      </c>
      <c r="G107" s="189" t="s">
        <v>151</v>
      </c>
      <c r="H107" s="190">
        <v>8</v>
      </c>
      <c r="I107" s="191"/>
      <c r="J107" s="192">
        <f>ROUND(I107*H107,2)</f>
        <v>0</v>
      </c>
      <c r="K107" s="188" t="s">
        <v>161</v>
      </c>
      <c r="L107" s="40"/>
      <c r="M107" s="193" t="s">
        <v>19</v>
      </c>
      <c r="N107" s="194" t="s">
        <v>47</v>
      </c>
      <c r="O107" s="65"/>
      <c r="P107" s="195">
        <f>O107*H107</f>
        <v>0</v>
      </c>
      <c r="Q107" s="195">
        <v>1.4999999999999999E-4</v>
      </c>
      <c r="R107" s="195">
        <f>Q107*H107</f>
        <v>1.1999999999999999E-3</v>
      </c>
      <c r="S107" s="195">
        <v>0</v>
      </c>
      <c r="T107" s="196">
        <f>S107*H107</f>
        <v>0</v>
      </c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R107" s="197" t="s">
        <v>142</v>
      </c>
      <c r="AT107" s="197" t="s">
        <v>138</v>
      </c>
      <c r="AU107" s="197" t="s">
        <v>84</v>
      </c>
      <c r="AY107" s="18" t="s">
        <v>137</v>
      </c>
      <c r="BE107" s="198">
        <f>IF(N107="základní",J107,0)</f>
        <v>0</v>
      </c>
      <c r="BF107" s="198">
        <f>IF(N107="snížená",J107,0)</f>
        <v>0</v>
      </c>
      <c r="BG107" s="198">
        <f>IF(N107="zákl. přenesená",J107,0)</f>
        <v>0</v>
      </c>
      <c r="BH107" s="198">
        <f>IF(N107="sníž. přenesená",J107,0)</f>
        <v>0</v>
      </c>
      <c r="BI107" s="198">
        <f>IF(N107="nulová",J107,0)</f>
        <v>0</v>
      </c>
      <c r="BJ107" s="18" t="s">
        <v>84</v>
      </c>
      <c r="BK107" s="198">
        <f>ROUND(I107*H107,2)</f>
        <v>0</v>
      </c>
      <c r="BL107" s="18" t="s">
        <v>142</v>
      </c>
      <c r="BM107" s="197" t="s">
        <v>147</v>
      </c>
    </row>
    <row r="108" spans="1:65" s="2" customFormat="1" ht="16.5" customHeight="1">
      <c r="A108" s="35"/>
      <c r="B108" s="36"/>
      <c r="C108" s="186" t="s">
        <v>194</v>
      </c>
      <c r="D108" s="186" t="s">
        <v>138</v>
      </c>
      <c r="E108" s="187" t="s">
        <v>990</v>
      </c>
      <c r="F108" s="188" t="s">
        <v>991</v>
      </c>
      <c r="G108" s="189" t="s">
        <v>242</v>
      </c>
      <c r="H108" s="190">
        <v>66.8</v>
      </c>
      <c r="I108" s="191"/>
      <c r="J108" s="192">
        <f>ROUND(I108*H108,2)</f>
        <v>0</v>
      </c>
      <c r="K108" s="188" t="s">
        <v>161</v>
      </c>
      <c r="L108" s="40"/>
      <c r="M108" s="193" t="s">
        <v>19</v>
      </c>
      <c r="N108" s="194" t="s">
        <v>47</v>
      </c>
      <c r="O108" s="65"/>
      <c r="P108" s="195">
        <f>O108*H108</f>
        <v>0</v>
      </c>
      <c r="Q108" s="195">
        <v>0</v>
      </c>
      <c r="R108" s="195">
        <f>Q108*H108</f>
        <v>0</v>
      </c>
      <c r="S108" s="195">
        <v>2</v>
      </c>
      <c r="T108" s="196">
        <f>S108*H108</f>
        <v>133.6</v>
      </c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R108" s="197" t="s">
        <v>142</v>
      </c>
      <c r="AT108" s="197" t="s">
        <v>138</v>
      </c>
      <c r="AU108" s="197" t="s">
        <v>84</v>
      </c>
      <c r="AY108" s="18" t="s">
        <v>137</v>
      </c>
      <c r="BE108" s="198">
        <f>IF(N108="základní",J108,0)</f>
        <v>0</v>
      </c>
      <c r="BF108" s="198">
        <f>IF(N108="snížená",J108,0)</f>
        <v>0</v>
      </c>
      <c r="BG108" s="198">
        <f>IF(N108="zákl. přenesená",J108,0)</f>
        <v>0</v>
      </c>
      <c r="BH108" s="198">
        <f>IF(N108="sníž. přenesená",J108,0)</f>
        <v>0</v>
      </c>
      <c r="BI108" s="198">
        <f>IF(N108="nulová",J108,0)</f>
        <v>0</v>
      </c>
      <c r="BJ108" s="18" t="s">
        <v>84</v>
      </c>
      <c r="BK108" s="198">
        <f>ROUND(I108*H108,2)</f>
        <v>0</v>
      </c>
      <c r="BL108" s="18" t="s">
        <v>142</v>
      </c>
      <c r="BM108" s="197" t="s">
        <v>152</v>
      </c>
    </row>
    <row r="109" spans="1:65" s="13" customFormat="1" ht="10.199999999999999">
      <c r="B109" s="211"/>
      <c r="C109" s="212"/>
      <c r="D109" s="213" t="s">
        <v>164</v>
      </c>
      <c r="E109" s="214" t="s">
        <v>19</v>
      </c>
      <c r="F109" s="215" t="s">
        <v>992</v>
      </c>
      <c r="G109" s="212"/>
      <c r="H109" s="216">
        <v>66.8</v>
      </c>
      <c r="I109" s="217"/>
      <c r="J109" s="212"/>
      <c r="K109" s="212"/>
      <c r="L109" s="218"/>
      <c r="M109" s="219"/>
      <c r="N109" s="220"/>
      <c r="O109" s="220"/>
      <c r="P109" s="220"/>
      <c r="Q109" s="220"/>
      <c r="R109" s="220"/>
      <c r="S109" s="220"/>
      <c r="T109" s="221"/>
      <c r="AT109" s="222" t="s">
        <v>164</v>
      </c>
      <c r="AU109" s="222" t="s">
        <v>84</v>
      </c>
      <c r="AV109" s="13" t="s">
        <v>86</v>
      </c>
      <c r="AW109" s="13" t="s">
        <v>37</v>
      </c>
      <c r="AX109" s="13" t="s">
        <v>76</v>
      </c>
      <c r="AY109" s="222" t="s">
        <v>137</v>
      </c>
    </row>
    <row r="110" spans="1:65" s="14" customFormat="1" ht="10.199999999999999">
      <c r="B110" s="223"/>
      <c r="C110" s="224"/>
      <c r="D110" s="213" t="s">
        <v>164</v>
      </c>
      <c r="E110" s="225" t="s">
        <v>19</v>
      </c>
      <c r="F110" s="226" t="s">
        <v>166</v>
      </c>
      <c r="G110" s="224"/>
      <c r="H110" s="227">
        <v>66.8</v>
      </c>
      <c r="I110" s="228"/>
      <c r="J110" s="224"/>
      <c r="K110" s="224"/>
      <c r="L110" s="229"/>
      <c r="M110" s="230"/>
      <c r="N110" s="231"/>
      <c r="O110" s="231"/>
      <c r="P110" s="231"/>
      <c r="Q110" s="231"/>
      <c r="R110" s="231"/>
      <c r="S110" s="231"/>
      <c r="T110" s="232"/>
      <c r="AT110" s="233" t="s">
        <v>164</v>
      </c>
      <c r="AU110" s="233" t="s">
        <v>84</v>
      </c>
      <c r="AV110" s="14" t="s">
        <v>142</v>
      </c>
      <c r="AW110" s="14" t="s">
        <v>37</v>
      </c>
      <c r="AX110" s="14" t="s">
        <v>84</v>
      </c>
      <c r="AY110" s="233" t="s">
        <v>137</v>
      </c>
    </row>
    <row r="111" spans="1:65" s="2" customFormat="1" ht="21.75" customHeight="1">
      <c r="A111" s="35"/>
      <c r="B111" s="36"/>
      <c r="C111" s="186" t="s">
        <v>200</v>
      </c>
      <c r="D111" s="186" t="s">
        <v>138</v>
      </c>
      <c r="E111" s="187" t="s">
        <v>419</v>
      </c>
      <c r="F111" s="188" t="s">
        <v>420</v>
      </c>
      <c r="G111" s="189" t="s">
        <v>252</v>
      </c>
      <c r="H111" s="190">
        <v>153.63999999999999</v>
      </c>
      <c r="I111" s="191"/>
      <c r="J111" s="192">
        <f>ROUND(I111*H111,2)</f>
        <v>0</v>
      </c>
      <c r="K111" s="188" t="s">
        <v>161</v>
      </c>
      <c r="L111" s="40"/>
      <c r="M111" s="193" t="s">
        <v>19</v>
      </c>
      <c r="N111" s="194" t="s">
        <v>47</v>
      </c>
      <c r="O111" s="65"/>
      <c r="P111" s="195">
        <f>O111*H111</f>
        <v>0</v>
      </c>
      <c r="Q111" s="195">
        <v>0</v>
      </c>
      <c r="R111" s="195">
        <f>Q111*H111</f>
        <v>0</v>
      </c>
      <c r="S111" s="195">
        <v>0</v>
      </c>
      <c r="T111" s="196">
        <f>S111*H111</f>
        <v>0</v>
      </c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R111" s="197" t="s">
        <v>142</v>
      </c>
      <c r="AT111" s="197" t="s">
        <v>138</v>
      </c>
      <c r="AU111" s="197" t="s">
        <v>84</v>
      </c>
      <c r="AY111" s="18" t="s">
        <v>137</v>
      </c>
      <c r="BE111" s="198">
        <f>IF(N111="základní",J111,0)</f>
        <v>0</v>
      </c>
      <c r="BF111" s="198">
        <f>IF(N111="snížená",J111,0)</f>
        <v>0</v>
      </c>
      <c r="BG111" s="198">
        <f>IF(N111="zákl. přenesená",J111,0)</f>
        <v>0</v>
      </c>
      <c r="BH111" s="198">
        <f>IF(N111="sníž. přenesená",J111,0)</f>
        <v>0</v>
      </c>
      <c r="BI111" s="198">
        <f>IF(N111="nulová",J111,0)</f>
        <v>0</v>
      </c>
      <c r="BJ111" s="18" t="s">
        <v>84</v>
      </c>
      <c r="BK111" s="198">
        <f>ROUND(I111*H111,2)</f>
        <v>0</v>
      </c>
      <c r="BL111" s="18" t="s">
        <v>142</v>
      </c>
      <c r="BM111" s="197" t="s">
        <v>247</v>
      </c>
    </row>
    <row r="112" spans="1:65" s="2" customFormat="1" ht="21.75" customHeight="1">
      <c r="A112" s="35"/>
      <c r="B112" s="36"/>
      <c r="C112" s="186" t="s">
        <v>205</v>
      </c>
      <c r="D112" s="186" t="s">
        <v>138</v>
      </c>
      <c r="E112" s="187" t="s">
        <v>422</v>
      </c>
      <c r="F112" s="188" t="s">
        <v>423</v>
      </c>
      <c r="G112" s="189" t="s">
        <v>252</v>
      </c>
      <c r="H112" s="190">
        <v>1382.76</v>
      </c>
      <c r="I112" s="191"/>
      <c r="J112" s="192">
        <f>ROUND(I112*H112,2)</f>
        <v>0</v>
      </c>
      <c r="K112" s="188" t="s">
        <v>161</v>
      </c>
      <c r="L112" s="40"/>
      <c r="M112" s="193" t="s">
        <v>19</v>
      </c>
      <c r="N112" s="194" t="s">
        <v>47</v>
      </c>
      <c r="O112" s="65"/>
      <c r="P112" s="195">
        <f>O112*H112</f>
        <v>0</v>
      </c>
      <c r="Q112" s="195">
        <v>0</v>
      </c>
      <c r="R112" s="195">
        <f>Q112*H112</f>
        <v>0</v>
      </c>
      <c r="S112" s="195">
        <v>0</v>
      </c>
      <c r="T112" s="196">
        <f>S112*H112</f>
        <v>0</v>
      </c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R112" s="197" t="s">
        <v>142</v>
      </c>
      <c r="AT112" s="197" t="s">
        <v>138</v>
      </c>
      <c r="AU112" s="197" t="s">
        <v>84</v>
      </c>
      <c r="AY112" s="18" t="s">
        <v>137</v>
      </c>
      <c r="BE112" s="198">
        <f>IF(N112="základní",J112,0)</f>
        <v>0</v>
      </c>
      <c r="BF112" s="198">
        <f>IF(N112="snížená",J112,0)</f>
        <v>0</v>
      </c>
      <c r="BG112" s="198">
        <f>IF(N112="zákl. přenesená",J112,0)</f>
        <v>0</v>
      </c>
      <c r="BH112" s="198">
        <f>IF(N112="sníž. přenesená",J112,0)</f>
        <v>0</v>
      </c>
      <c r="BI112" s="198">
        <f>IF(N112="nulová",J112,0)</f>
        <v>0</v>
      </c>
      <c r="BJ112" s="18" t="s">
        <v>84</v>
      </c>
      <c r="BK112" s="198">
        <f>ROUND(I112*H112,2)</f>
        <v>0</v>
      </c>
      <c r="BL112" s="18" t="s">
        <v>142</v>
      </c>
      <c r="BM112" s="197" t="s">
        <v>253</v>
      </c>
    </row>
    <row r="113" spans="1:65" s="13" customFormat="1" ht="10.199999999999999">
      <c r="B113" s="211"/>
      <c r="C113" s="212"/>
      <c r="D113" s="213" t="s">
        <v>164</v>
      </c>
      <c r="E113" s="214" t="s">
        <v>19</v>
      </c>
      <c r="F113" s="215" t="s">
        <v>993</v>
      </c>
      <c r="G113" s="212"/>
      <c r="H113" s="216">
        <v>1382.76</v>
      </c>
      <c r="I113" s="217"/>
      <c r="J113" s="212"/>
      <c r="K113" s="212"/>
      <c r="L113" s="218"/>
      <c r="M113" s="219"/>
      <c r="N113" s="220"/>
      <c r="O113" s="220"/>
      <c r="P113" s="220"/>
      <c r="Q113" s="220"/>
      <c r="R113" s="220"/>
      <c r="S113" s="220"/>
      <c r="T113" s="221"/>
      <c r="AT113" s="222" t="s">
        <v>164</v>
      </c>
      <c r="AU113" s="222" t="s">
        <v>84</v>
      </c>
      <c r="AV113" s="13" t="s">
        <v>86</v>
      </c>
      <c r="AW113" s="13" t="s">
        <v>37</v>
      </c>
      <c r="AX113" s="13" t="s">
        <v>76</v>
      </c>
      <c r="AY113" s="222" t="s">
        <v>137</v>
      </c>
    </row>
    <row r="114" spans="1:65" s="14" customFormat="1" ht="10.199999999999999">
      <c r="B114" s="223"/>
      <c r="C114" s="224"/>
      <c r="D114" s="213" t="s">
        <v>164</v>
      </c>
      <c r="E114" s="225" t="s">
        <v>19</v>
      </c>
      <c r="F114" s="226" t="s">
        <v>166</v>
      </c>
      <c r="G114" s="224"/>
      <c r="H114" s="227">
        <v>1382.76</v>
      </c>
      <c r="I114" s="228"/>
      <c r="J114" s="224"/>
      <c r="K114" s="224"/>
      <c r="L114" s="229"/>
      <c r="M114" s="230"/>
      <c r="N114" s="231"/>
      <c r="O114" s="231"/>
      <c r="P114" s="231"/>
      <c r="Q114" s="231"/>
      <c r="R114" s="231"/>
      <c r="S114" s="231"/>
      <c r="T114" s="232"/>
      <c r="AT114" s="233" t="s">
        <v>164</v>
      </c>
      <c r="AU114" s="233" t="s">
        <v>84</v>
      </c>
      <c r="AV114" s="14" t="s">
        <v>142</v>
      </c>
      <c r="AW114" s="14" t="s">
        <v>37</v>
      </c>
      <c r="AX114" s="14" t="s">
        <v>84</v>
      </c>
      <c r="AY114" s="233" t="s">
        <v>137</v>
      </c>
    </row>
    <row r="115" spans="1:65" s="2" customFormat="1" ht="21.75" customHeight="1">
      <c r="A115" s="35"/>
      <c r="B115" s="36"/>
      <c r="C115" s="186" t="s">
        <v>259</v>
      </c>
      <c r="D115" s="186" t="s">
        <v>138</v>
      </c>
      <c r="E115" s="187" t="s">
        <v>433</v>
      </c>
      <c r="F115" s="188" t="s">
        <v>434</v>
      </c>
      <c r="G115" s="189" t="s">
        <v>252</v>
      </c>
      <c r="H115" s="190">
        <v>153.63999999999999</v>
      </c>
      <c r="I115" s="191"/>
      <c r="J115" s="192">
        <f>ROUND(I115*H115,2)</f>
        <v>0</v>
      </c>
      <c r="K115" s="188" t="s">
        <v>161</v>
      </c>
      <c r="L115" s="40"/>
      <c r="M115" s="193" t="s">
        <v>19</v>
      </c>
      <c r="N115" s="194" t="s">
        <v>47</v>
      </c>
      <c r="O115" s="65"/>
      <c r="P115" s="195">
        <f>O115*H115</f>
        <v>0</v>
      </c>
      <c r="Q115" s="195">
        <v>0</v>
      </c>
      <c r="R115" s="195">
        <f>Q115*H115</f>
        <v>0</v>
      </c>
      <c r="S115" s="195">
        <v>0</v>
      </c>
      <c r="T115" s="196">
        <f>S115*H115</f>
        <v>0</v>
      </c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R115" s="197" t="s">
        <v>142</v>
      </c>
      <c r="AT115" s="197" t="s">
        <v>138</v>
      </c>
      <c r="AU115" s="197" t="s">
        <v>84</v>
      </c>
      <c r="AY115" s="18" t="s">
        <v>137</v>
      </c>
      <c r="BE115" s="198">
        <f>IF(N115="základní",J115,0)</f>
        <v>0</v>
      </c>
      <c r="BF115" s="198">
        <f>IF(N115="snížená",J115,0)</f>
        <v>0</v>
      </c>
      <c r="BG115" s="198">
        <f>IF(N115="zákl. přenesená",J115,0)</f>
        <v>0</v>
      </c>
      <c r="BH115" s="198">
        <f>IF(N115="sníž. přenesená",J115,0)</f>
        <v>0</v>
      </c>
      <c r="BI115" s="198">
        <f>IF(N115="nulová",J115,0)</f>
        <v>0</v>
      </c>
      <c r="BJ115" s="18" t="s">
        <v>84</v>
      </c>
      <c r="BK115" s="198">
        <f>ROUND(I115*H115,2)</f>
        <v>0</v>
      </c>
      <c r="BL115" s="18" t="s">
        <v>142</v>
      </c>
      <c r="BM115" s="197" t="s">
        <v>258</v>
      </c>
    </row>
    <row r="116" spans="1:65" s="13" customFormat="1" ht="10.199999999999999">
      <c r="B116" s="211"/>
      <c r="C116" s="212"/>
      <c r="D116" s="213" t="s">
        <v>164</v>
      </c>
      <c r="E116" s="214" t="s">
        <v>19</v>
      </c>
      <c r="F116" s="215" t="s">
        <v>994</v>
      </c>
      <c r="G116" s="212"/>
      <c r="H116" s="216">
        <v>153.63999999999999</v>
      </c>
      <c r="I116" s="217"/>
      <c r="J116" s="212"/>
      <c r="K116" s="212"/>
      <c r="L116" s="218"/>
      <c r="M116" s="219"/>
      <c r="N116" s="220"/>
      <c r="O116" s="220"/>
      <c r="P116" s="220"/>
      <c r="Q116" s="220"/>
      <c r="R116" s="220"/>
      <c r="S116" s="220"/>
      <c r="T116" s="221"/>
      <c r="AT116" s="222" t="s">
        <v>164</v>
      </c>
      <c r="AU116" s="222" t="s">
        <v>84</v>
      </c>
      <c r="AV116" s="13" t="s">
        <v>86</v>
      </c>
      <c r="AW116" s="13" t="s">
        <v>37</v>
      </c>
      <c r="AX116" s="13" t="s">
        <v>76</v>
      </c>
      <c r="AY116" s="222" t="s">
        <v>137</v>
      </c>
    </row>
    <row r="117" spans="1:65" s="14" customFormat="1" ht="10.199999999999999">
      <c r="B117" s="223"/>
      <c r="C117" s="224"/>
      <c r="D117" s="213" t="s">
        <v>164</v>
      </c>
      <c r="E117" s="225" t="s">
        <v>19</v>
      </c>
      <c r="F117" s="226" t="s">
        <v>166</v>
      </c>
      <c r="G117" s="224"/>
      <c r="H117" s="227">
        <v>153.63999999999999</v>
      </c>
      <c r="I117" s="228"/>
      <c r="J117" s="224"/>
      <c r="K117" s="224"/>
      <c r="L117" s="229"/>
      <c r="M117" s="230"/>
      <c r="N117" s="231"/>
      <c r="O117" s="231"/>
      <c r="P117" s="231"/>
      <c r="Q117" s="231"/>
      <c r="R117" s="231"/>
      <c r="S117" s="231"/>
      <c r="T117" s="232"/>
      <c r="AT117" s="233" t="s">
        <v>164</v>
      </c>
      <c r="AU117" s="233" t="s">
        <v>84</v>
      </c>
      <c r="AV117" s="14" t="s">
        <v>142</v>
      </c>
      <c r="AW117" s="14" t="s">
        <v>37</v>
      </c>
      <c r="AX117" s="14" t="s">
        <v>84</v>
      </c>
      <c r="AY117" s="233" t="s">
        <v>137</v>
      </c>
    </row>
    <row r="118" spans="1:65" s="12" customFormat="1" ht="25.95" customHeight="1">
      <c r="B118" s="172"/>
      <c r="C118" s="173"/>
      <c r="D118" s="174" t="s">
        <v>75</v>
      </c>
      <c r="E118" s="175" t="s">
        <v>777</v>
      </c>
      <c r="F118" s="175" t="s">
        <v>778</v>
      </c>
      <c r="G118" s="173"/>
      <c r="H118" s="173"/>
      <c r="I118" s="176"/>
      <c r="J118" s="177">
        <f>BK118</f>
        <v>0</v>
      </c>
      <c r="K118" s="173"/>
      <c r="L118" s="178"/>
      <c r="M118" s="179"/>
      <c r="N118" s="180"/>
      <c r="O118" s="180"/>
      <c r="P118" s="181">
        <f>SUM(P119:P142)</f>
        <v>0</v>
      </c>
      <c r="Q118" s="180"/>
      <c r="R118" s="181">
        <f>SUM(R119:R142)</f>
        <v>0</v>
      </c>
      <c r="S118" s="180"/>
      <c r="T118" s="182">
        <f>SUM(T119:T142)</f>
        <v>0</v>
      </c>
      <c r="AR118" s="183" t="s">
        <v>84</v>
      </c>
      <c r="AT118" s="184" t="s">
        <v>75</v>
      </c>
      <c r="AU118" s="184" t="s">
        <v>76</v>
      </c>
      <c r="AY118" s="183" t="s">
        <v>137</v>
      </c>
      <c r="BK118" s="185">
        <f>SUM(BK119:BK142)</f>
        <v>0</v>
      </c>
    </row>
    <row r="119" spans="1:65" s="2" customFormat="1" ht="16.5" customHeight="1">
      <c r="A119" s="35"/>
      <c r="B119" s="36"/>
      <c r="C119" s="186" t="s">
        <v>238</v>
      </c>
      <c r="D119" s="186" t="s">
        <v>138</v>
      </c>
      <c r="E119" s="187" t="s">
        <v>995</v>
      </c>
      <c r="F119" s="188" t="s">
        <v>996</v>
      </c>
      <c r="G119" s="189" t="s">
        <v>151</v>
      </c>
      <c r="H119" s="190">
        <v>1</v>
      </c>
      <c r="I119" s="191"/>
      <c r="J119" s="192">
        <f t="shared" ref="J119:J128" si="0">ROUND(I119*H119,2)</f>
        <v>0</v>
      </c>
      <c r="K119" s="188" t="s">
        <v>19</v>
      </c>
      <c r="L119" s="40"/>
      <c r="M119" s="193" t="s">
        <v>19</v>
      </c>
      <c r="N119" s="194" t="s">
        <v>47</v>
      </c>
      <c r="O119" s="65"/>
      <c r="P119" s="195">
        <f t="shared" ref="P119:P128" si="1">O119*H119</f>
        <v>0</v>
      </c>
      <c r="Q119" s="195">
        <v>0</v>
      </c>
      <c r="R119" s="195">
        <f t="shared" ref="R119:R128" si="2">Q119*H119</f>
        <v>0</v>
      </c>
      <c r="S119" s="195">
        <v>0</v>
      </c>
      <c r="T119" s="196">
        <f t="shared" ref="T119:T128" si="3">S119*H119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197" t="s">
        <v>142</v>
      </c>
      <c r="AT119" s="197" t="s">
        <v>138</v>
      </c>
      <c r="AU119" s="197" t="s">
        <v>84</v>
      </c>
      <c r="AY119" s="18" t="s">
        <v>137</v>
      </c>
      <c r="BE119" s="198">
        <f t="shared" ref="BE119:BE128" si="4">IF(N119="základní",J119,0)</f>
        <v>0</v>
      </c>
      <c r="BF119" s="198">
        <f t="shared" ref="BF119:BF128" si="5">IF(N119="snížená",J119,0)</f>
        <v>0</v>
      </c>
      <c r="BG119" s="198">
        <f t="shared" ref="BG119:BG128" si="6">IF(N119="zákl. přenesená",J119,0)</f>
        <v>0</v>
      </c>
      <c r="BH119" s="198">
        <f t="shared" ref="BH119:BH128" si="7">IF(N119="sníž. přenesená",J119,0)</f>
        <v>0</v>
      </c>
      <c r="BI119" s="198">
        <f t="shared" ref="BI119:BI128" si="8">IF(N119="nulová",J119,0)</f>
        <v>0</v>
      </c>
      <c r="BJ119" s="18" t="s">
        <v>84</v>
      </c>
      <c r="BK119" s="198">
        <f t="shared" ref="BK119:BK128" si="9">ROUND(I119*H119,2)</f>
        <v>0</v>
      </c>
      <c r="BL119" s="18" t="s">
        <v>142</v>
      </c>
      <c r="BM119" s="197" t="s">
        <v>262</v>
      </c>
    </row>
    <row r="120" spans="1:65" s="2" customFormat="1" ht="16.5" customHeight="1">
      <c r="A120" s="35"/>
      <c r="B120" s="36"/>
      <c r="C120" s="186" t="s">
        <v>8</v>
      </c>
      <c r="D120" s="186" t="s">
        <v>138</v>
      </c>
      <c r="E120" s="187" t="s">
        <v>997</v>
      </c>
      <c r="F120" s="188" t="s">
        <v>998</v>
      </c>
      <c r="G120" s="189" t="s">
        <v>151</v>
      </c>
      <c r="H120" s="190">
        <v>6</v>
      </c>
      <c r="I120" s="191"/>
      <c r="J120" s="192">
        <f t="shared" si="0"/>
        <v>0</v>
      </c>
      <c r="K120" s="188" t="s">
        <v>19</v>
      </c>
      <c r="L120" s="40"/>
      <c r="M120" s="193" t="s">
        <v>19</v>
      </c>
      <c r="N120" s="194" t="s">
        <v>47</v>
      </c>
      <c r="O120" s="65"/>
      <c r="P120" s="195">
        <f t="shared" si="1"/>
        <v>0</v>
      </c>
      <c r="Q120" s="195">
        <v>0</v>
      </c>
      <c r="R120" s="195">
        <f t="shared" si="2"/>
        <v>0</v>
      </c>
      <c r="S120" s="195">
        <v>0</v>
      </c>
      <c r="T120" s="196">
        <f t="shared" si="3"/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197" t="s">
        <v>142</v>
      </c>
      <c r="AT120" s="197" t="s">
        <v>138</v>
      </c>
      <c r="AU120" s="197" t="s">
        <v>84</v>
      </c>
      <c r="AY120" s="18" t="s">
        <v>137</v>
      </c>
      <c r="BE120" s="198">
        <f t="shared" si="4"/>
        <v>0</v>
      </c>
      <c r="BF120" s="198">
        <f t="shared" si="5"/>
        <v>0</v>
      </c>
      <c r="BG120" s="198">
        <f t="shared" si="6"/>
        <v>0</v>
      </c>
      <c r="BH120" s="198">
        <f t="shared" si="7"/>
        <v>0</v>
      </c>
      <c r="BI120" s="198">
        <f t="shared" si="8"/>
        <v>0</v>
      </c>
      <c r="BJ120" s="18" t="s">
        <v>84</v>
      </c>
      <c r="BK120" s="198">
        <f t="shared" si="9"/>
        <v>0</v>
      </c>
      <c r="BL120" s="18" t="s">
        <v>142</v>
      </c>
      <c r="BM120" s="197" t="s">
        <v>267</v>
      </c>
    </row>
    <row r="121" spans="1:65" s="2" customFormat="1" ht="16.5" customHeight="1">
      <c r="A121" s="35"/>
      <c r="B121" s="36"/>
      <c r="C121" s="186" t="s">
        <v>147</v>
      </c>
      <c r="D121" s="186" t="s">
        <v>138</v>
      </c>
      <c r="E121" s="187" t="s">
        <v>999</v>
      </c>
      <c r="F121" s="188" t="s">
        <v>1000</v>
      </c>
      <c r="G121" s="189" t="s">
        <v>151</v>
      </c>
      <c r="H121" s="190">
        <v>1</v>
      </c>
      <c r="I121" s="191"/>
      <c r="J121" s="192">
        <f t="shared" si="0"/>
        <v>0</v>
      </c>
      <c r="K121" s="188" t="s">
        <v>19</v>
      </c>
      <c r="L121" s="40"/>
      <c r="M121" s="193" t="s">
        <v>19</v>
      </c>
      <c r="N121" s="194" t="s">
        <v>47</v>
      </c>
      <c r="O121" s="65"/>
      <c r="P121" s="195">
        <f t="shared" si="1"/>
        <v>0</v>
      </c>
      <c r="Q121" s="195">
        <v>0</v>
      </c>
      <c r="R121" s="195">
        <f t="shared" si="2"/>
        <v>0</v>
      </c>
      <c r="S121" s="195">
        <v>0</v>
      </c>
      <c r="T121" s="196">
        <f t="shared" si="3"/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197" t="s">
        <v>142</v>
      </c>
      <c r="AT121" s="197" t="s">
        <v>138</v>
      </c>
      <c r="AU121" s="197" t="s">
        <v>84</v>
      </c>
      <c r="AY121" s="18" t="s">
        <v>137</v>
      </c>
      <c r="BE121" s="198">
        <f t="shared" si="4"/>
        <v>0</v>
      </c>
      <c r="BF121" s="198">
        <f t="shared" si="5"/>
        <v>0</v>
      </c>
      <c r="BG121" s="198">
        <f t="shared" si="6"/>
        <v>0</v>
      </c>
      <c r="BH121" s="198">
        <f t="shared" si="7"/>
        <v>0</v>
      </c>
      <c r="BI121" s="198">
        <f t="shared" si="8"/>
        <v>0</v>
      </c>
      <c r="BJ121" s="18" t="s">
        <v>84</v>
      </c>
      <c r="BK121" s="198">
        <f t="shared" si="9"/>
        <v>0</v>
      </c>
      <c r="BL121" s="18" t="s">
        <v>142</v>
      </c>
      <c r="BM121" s="197" t="s">
        <v>248</v>
      </c>
    </row>
    <row r="122" spans="1:65" s="2" customFormat="1" ht="16.5" customHeight="1">
      <c r="A122" s="35"/>
      <c r="B122" s="36"/>
      <c r="C122" s="186" t="s">
        <v>282</v>
      </c>
      <c r="D122" s="186" t="s">
        <v>138</v>
      </c>
      <c r="E122" s="187" t="s">
        <v>1001</v>
      </c>
      <c r="F122" s="188" t="s">
        <v>1002</v>
      </c>
      <c r="G122" s="189" t="s">
        <v>151</v>
      </c>
      <c r="H122" s="190">
        <v>25</v>
      </c>
      <c r="I122" s="191"/>
      <c r="J122" s="192">
        <f t="shared" si="0"/>
        <v>0</v>
      </c>
      <c r="K122" s="188" t="s">
        <v>19</v>
      </c>
      <c r="L122" s="40"/>
      <c r="M122" s="193" t="s">
        <v>19</v>
      </c>
      <c r="N122" s="194" t="s">
        <v>47</v>
      </c>
      <c r="O122" s="65"/>
      <c r="P122" s="195">
        <f t="shared" si="1"/>
        <v>0</v>
      </c>
      <c r="Q122" s="195">
        <v>0</v>
      </c>
      <c r="R122" s="195">
        <f t="shared" si="2"/>
        <v>0</v>
      </c>
      <c r="S122" s="195">
        <v>0</v>
      </c>
      <c r="T122" s="196">
        <f t="shared" si="3"/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197" t="s">
        <v>142</v>
      </c>
      <c r="AT122" s="197" t="s">
        <v>138</v>
      </c>
      <c r="AU122" s="197" t="s">
        <v>84</v>
      </c>
      <c r="AY122" s="18" t="s">
        <v>137</v>
      </c>
      <c r="BE122" s="198">
        <f t="shared" si="4"/>
        <v>0</v>
      </c>
      <c r="BF122" s="198">
        <f t="shared" si="5"/>
        <v>0</v>
      </c>
      <c r="BG122" s="198">
        <f t="shared" si="6"/>
        <v>0</v>
      </c>
      <c r="BH122" s="198">
        <f t="shared" si="7"/>
        <v>0</v>
      </c>
      <c r="BI122" s="198">
        <f t="shared" si="8"/>
        <v>0</v>
      </c>
      <c r="BJ122" s="18" t="s">
        <v>84</v>
      </c>
      <c r="BK122" s="198">
        <f t="shared" si="9"/>
        <v>0</v>
      </c>
      <c r="BL122" s="18" t="s">
        <v>142</v>
      </c>
      <c r="BM122" s="197" t="s">
        <v>277</v>
      </c>
    </row>
    <row r="123" spans="1:65" s="2" customFormat="1" ht="16.5" customHeight="1">
      <c r="A123" s="35"/>
      <c r="B123" s="36"/>
      <c r="C123" s="186" t="s">
        <v>152</v>
      </c>
      <c r="D123" s="186" t="s">
        <v>138</v>
      </c>
      <c r="E123" s="187" t="s">
        <v>1003</v>
      </c>
      <c r="F123" s="188" t="s">
        <v>1004</v>
      </c>
      <c r="G123" s="189" t="s">
        <v>151</v>
      </c>
      <c r="H123" s="190">
        <v>32</v>
      </c>
      <c r="I123" s="191"/>
      <c r="J123" s="192">
        <f t="shared" si="0"/>
        <v>0</v>
      </c>
      <c r="K123" s="188" t="s">
        <v>19</v>
      </c>
      <c r="L123" s="40"/>
      <c r="M123" s="193" t="s">
        <v>19</v>
      </c>
      <c r="N123" s="194" t="s">
        <v>47</v>
      </c>
      <c r="O123" s="65"/>
      <c r="P123" s="195">
        <f t="shared" si="1"/>
        <v>0</v>
      </c>
      <c r="Q123" s="195">
        <v>0</v>
      </c>
      <c r="R123" s="195">
        <f t="shared" si="2"/>
        <v>0</v>
      </c>
      <c r="S123" s="195">
        <v>0</v>
      </c>
      <c r="T123" s="196">
        <f t="shared" si="3"/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197" t="s">
        <v>142</v>
      </c>
      <c r="AT123" s="197" t="s">
        <v>138</v>
      </c>
      <c r="AU123" s="197" t="s">
        <v>84</v>
      </c>
      <c r="AY123" s="18" t="s">
        <v>137</v>
      </c>
      <c r="BE123" s="198">
        <f t="shared" si="4"/>
        <v>0</v>
      </c>
      <c r="BF123" s="198">
        <f t="shared" si="5"/>
        <v>0</v>
      </c>
      <c r="BG123" s="198">
        <f t="shared" si="6"/>
        <v>0</v>
      </c>
      <c r="BH123" s="198">
        <f t="shared" si="7"/>
        <v>0</v>
      </c>
      <c r="BI123" s="198">
        <f t="shared" si="8"/>
        <v>0</v>
      </c>
      <c r="BJ123" s="18" t="s">
        <v>84</v>
      </c>
      <c r="BK123" s="198">
        <f t="shared" si="9"/>
        <v>0</v>
      </c>
      <c r="BL123" s="18" t="s">
        <v>142</v>
      </c>
      <c r="BM123" s="197" t="s">
        <v>285</v>
      </c>
    </row>
    <row r="124" spans="1:65" s="2" customFormat="1" ht="16.5" customHeight="1">
      <c r="A124" s="35"/>
      <c r="B124" s="36"/>
      <c r="C124" s="186" t="s">
        <v>291</v>
      </c>
      <c r="D124" s="186" t="s">
        <v>138</v>
      </c>
      <c r="E124" s="187" t="s">
        <v>1005</v>
      </c>
      <c r="F124" s="188" t="s">
        <v>1006</v>
      </c>
      <c r="G124" s="189" t="s">
        <v>151</v>
      </c>
      <c r="H124" s="190">
        <v>10</v>
      </c>
      <c r="I124" s="191"/>
      <c r="J124" s="192">
        <f t="shared" si="0"/>
        <v>0</v>
      </c>
      <c r="K124" s="188" t="s">
        <v>19</v>
      </c>
      <c r="L124" s="40"/>
      <c r="M124" s="193" t="s">
        <v>19</v>
      </c>
      <c r="N124" s="194" t="s">
        <v>47</v>
      </c>
      <c r="O124" s="65"/>
      <c r="P124" s="195">
        <f t="shared" si="1"/>
        <v>0</v>
      </c>
      <c r="Q124" s="195">
        <v>0</v>
      </c>
      <c r="R124" s="195">
        <f t="shared" si="2"/>
        <v>0</v>
      </c>
      <c r="S124" s="195">
        <v>0</v>
      </c>
      <c r="T124" s="196">
        <f t="shared" si="3"/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197" t="s">
        <v>142</v>
      </c>
      <c r="AT124" s="197" t="s">
        <v>138</v>
      </c>
      <c r="AU124" s="197" t="s">
        <v>84</v>
      </c>
      <c r="AY124" s="18" t="s">
        <v>137</v>
      </c>
      <c r="BE124" s="198">
        <f t="shared" si="4"/>
        <v>0</v>
      </c>
      <c r="BF124" s="198">
        <f t="shared" si="5"/>
        <v>0</v>
      </c>
      <c r="BG124" s="198">
        <f t="shared" si="6"/>
        <v>0</v>
      </c>
      <c r="BH124" s="198">
        <f t="shared" si="7"/>
        <v>0</v>
      </c>
      <c r="BI124" s="198">
        <f t="shared" si="8"/>
        <v>0</v>
      </c>
      <c r="BJ124" s="18" t="s">
        <v>84</v>
      </c>
      <c r="BK124" s="198">
        <f t="shared" si="9"/>
        <v>0</v>
      </c>
      <c r="BL124" s="18" t="s">
        <v>142</v>
      </c>
      <c r="BM124" s="197" t="s">
        <v>288</v>
      </c>
    </row>
    <row r="125" spans="1:65" s="2" customFormat="1" ht="16.5" customHeight="1">
      <c r="A125" s="35"/>
      <c r="B125" s="36"/>
      <c r="C125" s="186" t="s">
        <v>247</v>
      </c>
      <c r="D125" s="186" t="s">
        <v>138</v>
      </c>
      <c r="E125" s="187" t="s">
        <v>1007</v>
      </c>
      <c r="F125" s="188" t="s">
        <v>1008</v>
      </c>
      <c r="G125" s="189" t="s">
        <v>151</v>
      </c>
      <c r="H125" s="190">
        <v>57</v>
      </c>
      <c r="I125" s="191"/>
      <c r="J125" s="192">
        <f t="shared" si="0"/>
        <v>0</v>
      </c>
      <c r="K125" s="188" t="s">
        <v>19</v>
      </c>
      <c r="L125" s="40"/>
      <c r="M125" s="193" t="s">
        <v>19</v>
      </c>
      <c r="N125" s="194" t="s">
        <v>47</v>
      </c>
      <c r="O125" s="65"/>
      <c r="P125" s="195">
        <f t="shared" si="1"/>
        <v>0</v>
      </c>
      <c r="Q125" s="195">
        <v>0</v>
      </c>
      <c r="R125" s="195">
        <f t="shared" si="2"/>
        <v>0</v>
      </c>
      <c r="S125" s="195">
        <v>0</v>
      </c>
      <c r="T125" s="196">
        <f t="shared" si="3"/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197" t="s">
        <v>142</v>
      </c>
      <c r="AT125" s="197" t="s">
        <v>138</v>
      </c>
      <c r="AU125" s="197" t="s">
        <v>84</v>
      </c>
      <c r="AY125" s="18" t="s">
        <v>137</v>
      </c>
      <c r="BE125" s="198">
        <f t="shared" si="4"/>
        <v>0</v>
      </c>
      <c r="BF125" s="198">
        <f t="shared" si="5"/>
        <v>0</v>
      </c>
      <c r="BG125" s="198">
        <f t="shared" si="6"/>
        <v>0</v>
      </c>
      <c r="BH125" s="198">
        <f t="shared" si="7"/>
        <v>0</v>
      </c>
      <c r="BI125" s="198">
        <f t="shared" si="8"/>
        <v>0</v>
      </c>
      <c r="BJ125" s="18" t="s">
        <v>84</v>
      </c>
      <c r="BK125" s="198">
        <f t="shared" si="9"/>
        <v>0</v>
      </c>
      <c r="BL125" s="18" t="s">
        <v>142</v>
      </c>
      <c r="BM125" s="197" t="s">
        <v>294</v>
      </c>
    </row>
    <row r="126" spans="1:65" s="2" customFormat="1" ht="16.5" customHeight="1">
      <c r="A126" s="35"/>
      <c r="B126" s="36"/>
      <c r="C126" s="186" t="s">
        <v>7</v>
      </c>
      <c r="D126" s="186" t="s">
        <v>138</v>
      </c>
      <c r="E126" s="187" t="s">
        <v>1009</v>
      </c>
      <c r="F126" s="188" t="s">
        <v>1010</v>
      </c>
      <c r="G126" s="189" t="s">
        <v>151</v>
      </c>
      <c r="H126" s="190">
        <v>51</v>
      </c>
      <c r="I126" s="191"/>
      <c r="J126" s="192">
        <f t="shared" si="0"/>
        <v>0</v>
      </c>
      <c r="K126" s="188" t="s">
        <v>19</v>
      </c>
      <c r="L126" s="40"/>
      <c r="M126" s="193" t="s">
        <v>19</v>
      </c>
      <c r="N126" s="194" t="s">
        <v>47</v>
      </c>
      <c r="O126" s="65"/>
      <c r="P126" s="195">
        <f t="shared" si="1"/>
        <v>0</v>
      </c>
      <c r="Q126" s="195">
        <v>0</v>
      </c>
      <c r="R126" s="195">
        <f t="shared" si="2"/>
        <v>0</v>
      </c>
      <c r="S126" s="195">
        <v>0</v>
      </c>
      <c r="T126" s="196">
        <f t="shared" si="3"/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197" t="s">
        <v>142</v>
      </c>
      <c r="AT126" s="197" t="s">
        <v>138</v>
      </c>
      <c r="AU126" s="197" t="s">
        <v>84</v>
      </c>
      <c r="AY126" s="18" t="s">
        <v>137</v>
      </c>
      <c r="BE126" s="198">
        <f t="shared" si="4"/>
        <v>0</v>
      </c>
      <c r="BF126" s="198">
        <f t="shared" si="5"/>
        <v>0</v>
      </c>
      <c r="BG126" s="198">
        <f t="shared" si="6"/>
        <v>0</v>
      </c>
      <c r="BH126" s="198">
        <f t="shared" si="7"/>
        <v>0</v>
      </c>
      <c r="BI126" s="198">
        <f t="shared" si="8"/>
        <v>0</v>
      </c>
      <c r="BJ126" s="18" t="s">
        <v>84</v>
      </c>
      <c r="BK126" s="198">
        <f t="shared" si="9"/>
        <v>0</v>
      </c>
      <c r="BL126" s="18" t="s">
        <v>142</v>
      </c>
      <c r="BM126" s="197" t="s">
        <v>300</v>
      </c>
    </row>
    <row r="127" spans="1:65" s="2" customFormat="1" ht="16.5" customHeight="1">
      <c r="A127" s="35"/>
      <c r="B127" s="36"/>
      <c r="C127" s="186" t="s">
        <v>253</v>
      </c>
      <c r="D127" s="186" t="s">
        <v>138</v>
      </c>
      <c r="E127" s="187" t="s">
        <v>1011</v>
      </c>
      <c r="F127" s="188" t="s">
        <v>1012</v>
      </c>
      <c r="G127" s="189" t="s">
        <v>151</v>
      </c>
      <c r="H127" s="190">
        <v>9</v>
      </c>
      <c r="I127" s="191"/>
      <c r="J127" s="192">
        <f t="shared" si="0"/>
        <v>0</v>
      </c>
      <c r="K127" s="188" t="s">
        <v>19</v>
      </c>
      <c r="L127" s="40"/>
      <c r="M127" s="193" t="s">
        <v>19</v>
      </c>
      <c r="N127" s="194" t="s">
        <v>47</v>
      </c>
      <c r="O127" s="65"/>
      <c r="P127" s="195">
        <f t="shared" si="1"/>
        <v>0</v>
      </c>
      <c r="Q127" s="195">
        <v>0</v>
      </c>
      <c r="R127" s="195">
        <f t="shared" si="2"/>
        <v>0</v>
      </c>
      <c r="S127" s="195">
        <v>0</v>
      </c>
      <c r="T127" s="196">
        <f t="shared" si="3"/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197" t="s">
        <v>142</v>
      </c>
      <c r="AT127" s="197" t="s">
        <v>138</v>
      </c>
      <c r="AU127" s="197" t="s">
        <v>84</v>
      </c>
      <c r="AY127" s="18" t="s">
        <v>137</v>
      </c>
      <c r="BE127" s="198">
        <f t="shared" si="4"/>
        <v>0</v>
      </c>
      <c r="BF127" s="198">
        <f t="shared" si="5"/>
        <v>0</v>
      </c>
      <c r="BG127" s="198">
        <f t="shared" si="6"/>
        <v>0</v>
      </c>
      <c r="BH127" s="198">
        <f t="shared" si="7"/>
        <v>0</v>
      </c>
      <c r="BI127" s="198">
        <f t="shared" si="8"/>
        <v>0</v>
      </c>
      <c r="BJ127" s="18" t="s">
        <v>84</v>
      </c>
      <c r="BK127" s="198">
        <f t="shared" si="9"/>
        <v>0</v>
      </c>
      <c r="BL127" s="18" t="s">
        <v>142</v>
      </c>
      <c r="BM127" s="197" t="s">
        <v>304</v>
      </c>
    </row>
    <row r="128" spans="1:65" s="2" customFormat="1" ht="16.5" customHeight="1">
      <c r="A128" s="35"/>
      <c r="B128" s="36"/>
      <c r="C128" s="186" t="s">
        <v>310</v>
      </c>
      <c r="D128" s="186" t="s">
        <v>138</v>
      </c>
      <c r="E128" s="187" t="s">
        <v>1013</v>
      </c>
      <c r="F128" s="188" t="s">
        <v>1014</v>
      </c>
      <c r="G128" s="189" t="s">
        <v>237</v>
      </c>
      <c r="H128" s="190">
        <v>937.2</v>
      </c>
      <c r="I128" s="191"/>
      <c r="J128" s="192">
        <f t="shared" si="0"/>
        <v>0</v>
      </c>
      <c r="K128" s="188" t="s">
        <v>19</v>
      </c>
      <c r="L128" s="40"/>
      <c r="M128" s="193" t="s">
        <v>19</v>
      </c>
      <c r="N128" s="194" t="s">
        <v>47</v>
      </c>
      <c r="O128" s="65"/>
      <c r="P128" s="195">
        <f t="shared" si="1"/>
        <v>0</v>
      </c>
      <c r="Q128" s="195">
        <v>0</v>
      </c>
      <c r="R128" s="195">
        <f t="shared" si="2"/>
        <v>0</v>
      </c>
      <c r="S128" s="195">
        <v>0</v>
      </c>
      <c r="T128" s="196">
        <f t="shared" si="3"/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197" t="s">
        <v>142</v>
      </c>
      <c r="AT128" s="197" t="s">
        <v>138</v>
      </c>
      <c r="AU128" s="197" t="s">
        <v>84</v>
      </c>
      <c r="AY128" s="18" t="s">
        <v>137</v>
      </c>
      <c r="BE128" s="198">
        <f t="shared" si="4"/>
        <v>0</v>
      </c>
      <c r="BF128" s="198">
        <f t="shared" si="5"/>
        <v>0</v>
      </c>
      <c r="BG128" s="198">
        <f t="shared" si="6"/>
        <v>0</v>
      </c>
      <c r="BH128" s="198">
        <f t="shared" si="7"/>
        <v>0</v>
      </c>
      <c r="BI128" s="198">
        <f t="shared" si="8"/>
        <v>0</v>
      </c>
      <c r="BJ128" s="18" t="s">
        <v>84</v>
      </c>
      <c r="BK128" s="198">
        <f t="shared" si="9"/>
        <v>0</v>
      </c>
      <c r="BL128" s="18" t="s">
        <v>142</v>
      </c>
      <c r="BM128" s="197" t="s">
        <v>309</v>
      </c>
    </row>
    <row r="129" spans="1:65" s="13" customFormat="1" ht="10.199999999999999">
      <c r="B129" s="211"/>
      <c r="C129" s="212"/>
      <c r="D129" s="213" t="s">
        <v>164</v>
      </c>
      <c r="E129" s="214" t="s">
        <v>19</v>
      </c>
      <c r="F129" s="215" t="s">
        <v>1015</v>
      </c>
      <c r="G129" s="212"/>
      <c r="H129" s="216">
        <v>937.2</v>
      </c>
      <c r="I129" s="217"/>
      <c r="J129" s="212"/>
      <c r="K129" s="212"/>
      <c r="L129" s="218"/>
      <c r="M129" s="219"/>
      <c r="N129" s="220"/>
      <c r="O129" s="220"/>
      <c r="P129" s="220"/>
      <c r="Q129" s="220"/>
      <c r="R129" s="220"/>
      <c r="S129" s="220"/>
      <c r="T129" s="221"/>
      <c r="AT129" s="222" t="s">
        <v>164</v>
      </c>
      <c r="AU129" s="222" t="s">
        <v>84</v>
      </c>
      <c r="AV129" s="13" t="s">
        <v>86</v>
      </c>
      <c r="AW129" s="13" t="s">
        <v>37</v>
      </c>
      <c r="AX129" s="13" t="s">
        <v>76</v>
      </c>
      <c r="AY129" s="222" t="s">
        <v>137</v>
      </c>
    </row>
    <row r="130" spans="1:65" s="14" customFormat="1" ht="10.199999999999999">
      <c r="B130" s="223"/>
      <c r="C130" s="224"/>
      <c r="D130" s="213" t="s">
        <v>164</v>
      </c>
      <c r="E130" s="225" t="s">
        <v>19</v>
      </c>
      <c r="F130" s="226" t="s">
        <v>166</v>
      </c>
      <c r="G130" s="224"/>
      <c r="H130" s="227">
        <v>937.2</v>
      </c>
      <c r="I130" s="228"/>
      <c r="J130" s="224"/>
      <c r="K130" s="224"/>
      <c r="L130" s="229"/>
      <c r="M130" s="230"/>
      <c r="N130" s="231"/>
      <c r="O130" s="231"/>
      <c r="P130" s="231"/>
      <c r="Q130" s="231"/>
      <c r="R130" s="231"/>
      <c r="S130" s="231"/>
      <c r="T130" s="232"/>
      <c r="AT130" s="233" t="s">
        <v>164</v>
      </c>
      <c r="AU130" s="233" t="s">
        <v>84</v>
      </c>
      <c r="AV130" s="14" t="s">
        <v>142</v>
      </c>
      <c r="AW130" s="14" t="s">
        <v>37</v>
      </c>
      <c r="AX130" s="14" t="s">
        <v>84</v>
      </c>
      <c r="AY130" s="233" t="s">
        <v>137</v>
      </c>
    </row>
    <row r="131" spans="1:65" s="2" customFormat="1" ht="16.5" customHeight="1">
      <c r="A131" s="35"/>
      <c r="B131" s="36"/>
      <c r="C131" s="186" t="s">
        <v>258</v>
      </c>
      <c r="D131" s="186" t="s">
        <v>138</v>
      </c>
      <c r="E131" s="187" t="s">
        <v>1016</v>
      </c>
      <c r="F131" s="188" t="s">
        <v>1017</v>
      </c>
      <c r="G131" s="189" t="s">
        <v>1018</v>
      </c>
      <c r="H131" s="254"/>
      <c r="I131" s="191"/>
      <c r="J131" s="192">
        <f t="shared" ref="J131:J139" si="10">ROUND(I131*H131,2)</f>
        <v>0</v>
      </c>
      <c r="K131" s="188" t="s">
        <v>19</v>
      </c>
      <c r="L131" s="40"/>
      <c r="M131" s="193" t="s">
        <v>19</v>
      </c>
      <c r="N131" s="194" t="s">
        <v>47</v>
      </c>
      <c r="O131" s="65"/>
      <c r="P131" s="195">
        <f t="shared" ref="P131:P139" si="11">O131*H131</f>
        <v>0</v>
      </c>
      <c r="Q131" s="195">
        <v>0</v>
      </c>
      <c r="R131" s="195">
        <f t="shared" ref="R131:R139" si="12">Q131*H131</f>
        <v>0</v>
      </c>
      <c r="S131" s="195">
        <v>0</v>
      </c>
      <c r="T131" s="196">
        <f t="shared" ref="T131:T139" si="13"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197" t="s">
        <v>142</v>
      </c>
      <c r="AT131" s="197" t="s">
        <v>138</v>
      </c>
      <c r="AU131" s="197" t="s">
        <v>84</v>
      </c>
      <c r="AY131" s="18" t="s">
        <v>137</v>
      </c>
      <c r="BE131" s="198">
        <f t="shared" ref="BE131:BE139" si="14">IF(N131="základní",J131,0)</f>
        <v>0</v>
      </c>
      <c r="BF131" s="198">
        <f t="shared" ref="BF131:BF139" si="15">IF(N131="snížená",J131,0)</f>
        <v>0</v>
      </c>
      <c r="BG131" s="198">
        <f t="shared" ref="BG131:BG139" si="16">IF(N131="zákl. přenesená",J131,0)</f>
        <v>0</v>
      </c>
      <c r="BH131" s="198">
        <f t="shared" ref="BH131:BH139" si="17">IF(N131="sníž. přenesená",J131,0)</f>
        <v>0</v>
      </c>
      <c r="BI131" s="198">
        <f t="shared" ref="BI131:BI139" si="18">IF(N131="nulová",J131,0)</f>
        <v>0</v>
      </c>
      <c r="BJ131" s="18" t="s">
        <v>84</v>
      </c>
      <c r="BK131" s="198">
        <f t="shared" ref="BK131:BK139" si="19">ROUND(I131*H131,2)</f>
        <v>0</v>
      </c>
      <c r="BL131" s="18" t="s">
        <v>142</v>
      </c>
      <c r="BM131" s="197" t="s">
        <v>313</v>
      </c>
    </row>
    <row r="132" spans="1:65" s="2" customFormat="1" ht="16.5" customHeight="1">
      <c r="A132" s="35"/>
      <c r="B132" s="36"/>
      <c r="C132" s="186" t="s">
        <v>318</v>
      </c>
      <c r="D132" s="186" t="s">
        <v>138</v>
      </c>
      <c r="E132" s="187" t="s">
        <v>1019</v>
      </c>
      <c r="F132" s="188" t="s">
        <v>1020</v>
      </c>
      <c r="G132" s="189" t="s">
        <v>151</v>
      </c>
      <c r="H132" s="190">
        <v>8</v>
      </c>
      <c r="I132" s="191"/>
      <c r="J132" s="192">
        <f t="shared" si="10"/>
        <v>0</v>
      </c>
      <c r="K132" s="188" t="s">
        <v>19</v>
      </c>
      <c r="L132" s="40"/>
      <c r="M132" s="193" t="s">
        <v>19</v>
      </c>
      <c r="N132" s="194" t="s">
        <v>47</v>
      </c>
      <c r="O132" s="65"/>
      <c r="P132" s="195">
        <f t="shared" si="11"/>
        <v>0</v>
      </c>
      <c r="Q132" s="195">
        <v>0</v>
      </c>
      <c r="R132" s="195">
        <f t="shared" si="12"/>
        <v>0</v>
      </c>
      <c r="S132" s="195">
        <v>0</v>
      </c>
      <c r="T132" s="196">
        <f t="shared" si="1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197" t="s">
        <v>142</v>
      </c>
      <c r="AT132" s="197" t="s">
        <v>138</v>
      </c>
      <c r="AU132" s="197" t="s">
        <v>84</v>
      </c>
      <c r="AY132" s="18" t="s">
        <v>137</v>
      </c>
      <c r="BE132" s="198">
        <f t="shared" si="14"/>
        <v>0</v>
      </c>
      <c r="BF132" s="198">
        <f t="shared" si="15"/>
        <v>0</v>
      </c>
      <c r="BG132" s="198">
        <f t="shared" si="16"/>
        <v>0</v>
      </c>
      <c r="BH132" s="198">
        <f t="shared" si="17"/>
        <v>0</v>
      </c>
      <c r="BI132" s="198">
        <f t="shared" si="18"/>
        <v>0</v>
      </c>
      <c r="BJ132" s="18" t="s">
        <v>84</v>
      </c>
      <c r="BK132" s="198">
        <f t="shared" si="19"/>
        <v>0</v>
      </c>
      <c r="BL132" s="18" t="s">
        <v>142</v>
      </c>
      <c r="BM132" s="197" t="s">
        <v>317</v>
      </c>
    </row>
    <row r="133" spans="1:65" s="2" customFormat="1" ht="16.5" customHeight="1">
      <c r="A133" s="35"/>
      <c r="B133" s="36"/>
      <c r="C133" s="186" t="s">
        <v>262</v>
      </c>
      <c r="D133" s="186" t="s">
        <v>138</v>
      </c>
      <c r="E133" s="187" t="s">
        <v>1021</v>
      </c>
      <c r="F133" s="188" t="s">
        <v>1022</v>
      </c>
      <c r="G133" s="189" t="s">
        <v>151</v>
      </c>
      <c r="H133" s="190">
        <v>25</v>
      </c>
      <c r="I133" s="191"/>
      <c r="J133" s="192">
        <f t="shared" si="10"/>
        <v>0</v>
      </c>
      <c r="K133" s="188" t="s">
        <v>19</v>
      </c>
      <c r="L133" s="40"/>
      <c r="M133" s="193" t="s">
        <v>19</v>
      </c>
      <c r="N133" s="194" t="s">
        <v>47</v>
      </c>
      <c r="O133" s="65"/>
      <c r="P133" s="195">
        <f t="shared" si="11"/>
        <v>0</v>
      </c>
      <c r="Q133" s="195">
        <v>0</v>
      </c>
      <c r="R133" s="195">
        <f t="shared" si="12"/>
        <v>0</v>
      </c>
      <c r="S133" s="195">
        <v>0</v>
      </c>
      <c r="T133" s="196">
        <f t="shared" si="1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197" t="s">
        <v>142</v>
      </c>
      <c r="AT133" s="197" t="s">
        <v>138</v>
      </c>
      <c r="AU133" s="197" t="s">
        <v>84</v>
      </c>
      <c r="AY133" s="18" t="s">
        <v>137</v>
      </c>
      <c r="BE133" s="198">
        <f t="shared" si="14"/>
        <v>0</v>
      </c>
      <c r="BF133" s="198">
        <f t="shared" si="15"/>
        <v>0</v>
      </c>
      <c r="BG133" s="198">
        <f t="shared" si="16"/>
        <v>0</v>
      </c>
      <c r="BH133" s="198">
        <f t="shared" si="17"/>
        <v>0</v>
      </c>
      <c r="BI133" s="198">
        <f t="shared" si="18"/>
        <v>0</v>
      </c>
      <c r="BJ133" s="18" t="s">
        <v>84</v>
      </c>
      <c r="BK133" s="198">
        <f t="shared" si="19"/>
        <v>0</v>
      </c>
      <c r="BL133" s="18" t="s">
        <v>142</v>
      </c>
      <c r="BM133" s="197" t="s">
        <v>321</v>
      </c>
    </row>
    <row r="134" spans="1:65" s="2" customFormat="1" ht="16.5" customHeight="1">
      <c r="A134" s="35"/>
      <c r="B134" s="36"/>
      <c r="C134" s="186" t="s">
        <v>327</v>
      </c>
      <c r="D134" s="186" t="s">
        <v>138</v>
      </c>
      <c r="E134" s="187" t="s">
        <v>1023</v>
      </c>
      <c r="F134" s="188" t="s">
        <v>1024</v>
      </c>
      <c r="G134" s="189" t="s">
        <v>151</v>
      </c>
      <c r="H134" s="190">
        <v>32</v>
      </c>
      <c r="I134" s="191"/>
      <c r="J134" s="192">
        <f t="shared" si="10"/>
        <v>0</v>
      </c>
      <c r="K134" s="188" t="s">
        <v>19</v>
      </c>
      <c r="L134" s="40"/>
      <c r="M134" s="193" t="s">
        <v>19</v>
      </c>
      <c r="N134" s="194" t="s">
        <v>47</v>
      </c>
      <c r="O134" s="65"/>
      <c r="P134" s="195">
        <f t="shared" si="11"/>
        <v>0</v>
      </c>
      <c r="Q134" s="195">
        <v>0</v>
      </c>
      <c r="R134" s="195">
        <f t="shared" si="12"/>
        <v>0</v>
      </c>
      <c r="S134" s="195">
        <v>0</v>
      </c>
      <c r="T134" s="196">
        <f t="shared" si="1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197" t="s">
        <v>142</v>
      </c>
      <c r="AT134" s="197" t="s">
        <v>138</v>
      </c>
      <c r="AU134" s="197" t="s">
        <v>84</v>
      </c>
      <c r="AY134" s="18" t="s">
        <v>137</v>
      </c>
      <c r="BE134" s="198">
        <f t="shared" si="14"/>
        <v>0</v>
      </c>
      <c r="BF134" s="198">
        <f t="shared" si="15"/>
        <v>0</v>
      </c>
      <c r="BG134" s="198">
        <f t="shared" si="16"/>
        <v>0</v>
      </c>
      <c r="BH134" s="198">
        <f t="shared" si="17"/>
        <v>0</v>
      </c>
      <c r="BI134" s="198">
        <f t="shared" si="18"/>
        <v>0</v>
      </c>
      <c r="BJ134" s="18" t="s">
        <v>84</v>
      </c>
      <c r="BK134" s="198">
        <f t="shared" si="19"/>
        <v>0</v>
      </c>
      <c r="BL134" s="18" t="s">
        <v>142</v>
      </c>
      <c r="BM134" s="197" t="s">
        <v>326</v>
      </c>
    </row>
    <row r="135" spans="1:65" s="2" customFormat="1" ht="16.5" customHeight="1">
      <c r="A135" s="35"/>
      <c r="B135" s="36"/>
      <c r="C135" s="186" t="s">
        <v>267</v>
      </c>
      <c r="D135" s="186" t="s">
        <v>138</v>
      </c>
      <c r="E135" s="187" t="s">
        <v>1025</v>
      </c>
      <c r="F135" s="188" t="s">
        <v>1006</v>
      </c>
      <c r="G135" s="189" t="s">
        <v>151</v>
      </c>
      <c r="H135" s="190">
        <v>10</v>
      </c>
      <c r="I135" s="191"/>
      <c r="J135" s="192">
        <f t="shared" si="10"/>
        <v>0</v>
      </c>
      <c r="K135" s="188" t="s">
        <v>19</v>
      </c>
      <c r="L135" s="40"/>
      <c r="M135" s="193" t="s">
        <v>19</v>
      </c>
      <c r="N135" s="194" t="s">
        <v>47</v>
      </c>
      <c r="O135" s="65"/>
      <c r="P135" s="195">
        <f t="shared" si="11"/>
        <v>0</v>
      </c>
      <c r="Q135" s="195">
        <v>0</v>
      </c>
      <c r="R135" s="195">
        <f t="shared" si="12"/>
        <v>0</v>
      </c>
      <c r="S135" s="195">
        <v>0</v>
      </c>
      <c r="T135" s="196">
        <f t="shared" si="1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197" t="s">
        <v>142</v>
      </c>
      <c r="AT135" s="197" t="s">
        <v>138</v>
      </c>
      <c r="AU135" s="197" t="s">
        <v>84</v>
      </c>
      <c r="AY135" s="18" t="s">
        <v>137</v>
      </c>
      <c r="BE135" s="198">
        <f t="shared" si="14"/>
        <v>0</v>
      </c>
      <c r="BF135" s="198">
        <f t="shared" si="15"/>
        <v>0</v>
      </c>
      <c r="BG135" s="198">
        <f t="shared" si="16"/>
        <v>0</v>
      </c>
      <c r="BH135" s="198">
        <f t="shared" si="17"/>
        <v>0</v>
      </c>
      <c r="BI135" s="198">
        <f t="shared" si="18"/>
        <v>0</v>
      </c>
      <c r="BJ135" s="18" t="s">
        <v>84</v>
      </c>
      <c r="BK135" s="198">
        <f t="shared" si="19"/>
        <v>0</v>
      </c>
      <c r="BL135" s="18" t="s">
        <v>142</v>
      </c>
      <c r="BM135" s="197" t="s">
        <v>330</v>
      </c>
    </row>
    <row r="136" spans="1:65" s="2" customFormat="1" ht="16.5" customHeight="1">
      <c r="A136" s="35"/>
      <c r="B136" s="36"/>
      <c r="C136" s="186" t="s">
        <v>334</v>
      </c>
      <c r="D136" s="186" t="s">
        <v>138</v>
      </c>
      <c r="E136" s="187" t="s">
        <v>1026</v>
      </c>
      <c r="F136" s="188" t="s">
        <v>1027</v>
      </c>
      <c r="G136" s="189" t="s">
        <v>151</v>
      </c>
      <c r="H136" s="190">
        <v>57</v>
      </c>
      <c r="I136" s="191"/>
      <c r="J136" s="192">
        <f t="shared" si="10"/>
        <v>0</v>
      </c>
      <c r="K136" s="188" t="s">
        <v>19</v>
      </c>
      <c r="L136" s="40"/>
      <c r="M136" s="193" t="s">
        <v>19</v>
      </c>
      <c r="N136" s="194" t="s">
        <v>47</v>
      </c>
      <c r="O136" s="65"/>
      <c r="P136" s="195">
        <f t="shared" si="11"/>
        <v>0</v>
      </c>
      <c r="Q136" s="195">
        <v>0</v>
      </c>
      <c r="R136" s="195">
        <f t="shared" si="12"/>
        <v>0</v>
      </c>
      <c r="S136" s="195">
        <v>0</v>
      </c>
      <c r="T136" s="196">
        <f t="shared" si="13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97" t="s">
        <v>142</v>
      </c>
      <c r="AT136" s="197" t="s">
        <v>138</v>
      </c>
      <c r="AU136" s="197" t="s">
        <v>84</v>
      </c>
      <c r="AY136" s="18" t="s">
        <v>137</v>
      </c>
      <c r="BE136" s="198">
        <f t="shared" si="14"/>
        <v>0</v>
      </c>
      <c r="BF136" s="198">
        <f t="shared" si="15"/>
        <v>0</v>
      </c>
      <c r="BG136" s="198">
        <f t="shared" si="16"/>
        <v>0</v>
      </c>
      <c r="BH136" s="198">
        <f t="shared" si="17"/>
        <v>0</v>
      </c>
      <c r="BI136" s="198">
        <f t="shared" si="18"/>
        <v>0</v>
      </c>
      <c r="BJ136" s="18" t="s">
        <v>84</v>
      </c>
      <c r="BK136" s="198">
        <f t="shared" si="19"/>
        <v>0</v>
      </c>
      <c r="BL136" s="18" t="s">
        <v>142</v>
      </c>
      <c r="BM136" s="197" t="s">
        <v>333</v>
      </c>
    </row>
    <row r="137" spans="1:65" s="2" customFormat="1" ht="16.5" customHeight="1">
      <c r="A137" s="35"/>
      <c r="B137" s="36"/>
      <c r="C137" s="186" t="s">
        <v>248</v>
      </c>
      <c r="D137" s="186" t="s">
        <v>138</v>
      </c>
      <c r="E137" s="187" t="s">
        <v>1028</v>
      </c>
      <c r="F137" s="188" t="s">
        <v>1029</v>
      </c>
      <c r="G137" s="189" t="s">
        <v>151</v>
      </c>
      <c r="H137" s="190">
        <v>51</v>
      </c>
      <c r="I137" s="191"/>
      <c r="J137" s="192">
        <f t="shared" si="10"/>
        <v>0</v>
      </c>
      <c r="K137" s="188" t="s">
        <v>19</v>
      </c>
      <c r="L137" s="40"/>
      <c r="M137" s="193" t="s">
        <v>19</v>
      </c>
      <c r="N137" s="194" t="s">
        <v>47</v>
      </c>
      <c r="O137" s="65"/>
      <c r="P137" s="195">
        <f t="shared" si="11"/>
        <v>0</v>
      </c>
      <c r="Q137" s="195">
        <v>0</v>
      </c>
      <c r="R137" s="195">
        <f t="shared" si="12"/>
        <v>0</v>
      </c>
      <c r="S137" s="195">
        <v>0</v>
      </c>
      <c r="T137" s="196">
        <f t="shared" si="13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97" t="s">
        <v>142</v>
      </c>
      <c r="AT137" s="197" t="s">
        <v>138</v>
      </c>
      <c r="AU137" s="197" t="s">
        <v>84</v>
      </c>
      <c r="AY137" s="18" t="s">
        <v>137</v>
      </c>
      <c r="BE137" s="198">
        <f t="shared" si="14"/>
        <v>0</v>
      </c>
      <c r="BF137" s="198">
        <f t="shared" si="15"/>
        <v>0</v>
      </c>
      <c r="BG137" s="198">
        <f t="shared" si="16"/>
        <v>0</v>
      </c>
      <c r="BH137" s="198">
        <f t="shared" si="17"/>
        <v>0</v>
      </c>
      <c r="BI137" s="198">
        <f t="shared" si="18"/>
        <v>0</v>
      </c>
      <c r="BJ137" s="18" t="s">
        <v>84</v>
      </c>
      <c r="BK137" s="198">
        <f t="shared" si="19"/>
        <v>0</v>
      </c>
      <c r="BL137" s="18" t="s">
        <v>142</v>
      </c>
      <c r="BM137" s="197" t="s">
        <v>337</v>
      </c>
    </row>
    <row r="138" spans="1:65" s="2" customFormat="1" ht="16.5" customHeight="1">
      <c r="A138" s="35"/>
      <c r="B138" s="36"/>
      <c r="C138" s="186" t="s">
        <v>341</v>
      </c>
      <c r="D138" s="186" t="s">
        <v>138</v>
      </c>
      <c r="E138" s="187" t="s">
        <v>1030</v>
      </c>
      <c r="F138" s="188" t="s">
        <v>1017</v>
      </c>
      <c r="G138" s="189" t="s">
        <v>1018</v>
      </c>
      <c r="H138" s="254"/>
      <c r="I138" s="191"/>
      <c r="J138" s="192">
        <f t="shared" si="10"/>
        <v>0</v>
      </c>
      <c r="K138" s="188" t="s">
        <v>19</v>
      </c>
      <c r="L138" s="40"/>
      <c r="M138" s="193" t="s">
        <v>19</v>
      </c>
      <c r="N138" s="194" t="s">
        <v>47</v>
      </c>
      <c r="O138" s="65"/>
      <c r="P138" s="195">
        <f t="shared" si="11"/>
        <v>0</v>
      </c>
      <c r="Q138" s="195">
        <v>0</v>
      </c>
      <c r="R138" s="195">
        <f t="shared" si="12"/>
        <v>0</v>
      </c>
      <c r="S138" s="195">
        <v>0</v>
      </c>
      <c r="T138" s="196">
        <f t="shared" si="13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97" t="s">
        <v>142</v>
      </c>
      <c r="AT138" s="197" t="s">
        <v>138</v>
      </c>
      <c r="AU138" s="197" t="s">
        <v>84</v>
      </c>
      <c r="AY138" s="18" t="s">
        <v>137</v>
      </c>
      <c r="BE138" s="198">
        <f t="shared" si="14"/>
        <v>0</v>
      </c>
      <c r="BF138" s="198">
        <f t="shared" si="15"/>
        <v>0</v>
      </c>
      <c r="BG138" s="198">
        <f t="shared" si="16"/>
        <v>0</v>
      </c>
      <c r="BH138" s="198">
        <f t="shared" si="17"/>
        <v>0</v>
      </c>
      <c r="BI138" s="198">
        <f t="shared" si="18"/>
        <v>0</v>
      </c>
      <c r="BJ138" s="18" t="s">
        <v>84</v>
      </c>
      <c r="BK138" s="198">
        <f t="shared" si="19"/>
        <v>0</v>
      </c>
      <c r="BL138" s="18" t="s">
        <v>142</v>
      </c>
      <c r="BM138" s="197" t="s">
        <v>340</v>
      </c>
    </row>
    <row r="139" spans="1:65" s="2" customFormat="1" ht="16.5" customHeight="1">
      <c r="A139" s="35"/>
      <c r="B139" s="36"/>
      <c r="C139" s="186" t="s">
        <v>277</v>
      </c>
      <c r="D139" s="186" t="s">
        <v>138</v>
      </c>
      <c r="E139" s="187" t="s">
        <v>1031</v>
      </c>
      <c r="F139" s="188" t="s">
        <v>1032</v>
      </c>
      <c r="G139" s="189" t="s">
        <v>237</v>
      </c>
      <c r="H139" s="190">
        <v>937.2</v>
      </c>
      <c r="I139" s="191"/>
      <c r="J139" s="192">
        <f t="shared" si="10"/>
        <v>0</v>
      </c>
      <c r="K139" s="188" t="s">
        <v>19</v>
      </c>
      <c r="L139" s="40"/>
      <c r="M139" s="193" t="s">
        <v>19</v>
      </c>
      <c r="N139" s="194" t="s">
        <v>47</v>
      </c>
      <c r="O139" s="65"/>
      <c r="P139" s="195">
        <f t="shared" si="11"/>
        <v>0</v>
      </c>
      <c r="Q139" s="195">
        <v>0</v>
      </c>
      <c r="R139" s="195">
        <f t="shared" si="12"/>
        <v>0</v>
      </c>
      <c r="S139" s="195">
        <v>0</v>
      </c>
      <c r="T139" s="196">
        <f t="shared" si="13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197" t="s">
        <v>142</v>
      </c>
      <c r="AT139" s="197" t="s">
        <v>138</v>
      </c>
      <c r="AU139" s="197" t="s">
        <v>84</v>
      </c>
      <c r="AY139" s="18" t="s">
        <v>137</v>
      </c>
      <c r="BE139" s="198">
        <f t="shared" si="14"/>
        <v>0</v>
      </c>
      <c r="BF139" s="198">
        <f t="shared" si="15"/>
        <v>0</v>
      </c>
      <c r="BG139" s="198">
        <f t="shared" si="16"/>
        <v>0</v>
      </c>
      <c r="BH139" s="198">
        <f t="shared" si="17"/>
        <v>0</v>
      </c>
      <c r="BI139" s="198">
        <f t="shared" si="18"/>
        <v>0</v>
      </c>
      <c r="BJ139" s="18" t="s">
        <v>84</v>
      </c>
      <c r="BK139" s="198">
        <f t="shared" si="19"/>
        <v>0</v>
      </c>
      <c r="BL139" s="18" t="s">
        <v>142</v>
      </c>
      <c r="BM139" s="197" t="s">
        <v>344</v>
      </c>
    </row>
    <row r="140" spans="1:65" s="13" customFormat="1" ht="10.199999999999999">
      <c r="B140" s="211"/>
      <c r="C140" s="212"/>
      <c r="D140" s="213" t="s">
        <v>164</v>
      </c>
      <c r="E140" s="214" t="s">
        <v>19</v>
      </c>
      <c r="F140" s="215" t="s">
        <v>1015</v>
      </c>
      <c r="G140" s="212"/>
      <c r="H140" s="216">
        <v>937.2</v>
      </c>
      <c r="I140" s="217"/>
      <c r="J140" s="212"/>
      <c r="K140" s="212"/>
      <c r="L140" s="218"/>
      <c r="M140" s="219"/>
      <c r="N140" s="220"/>
      <c r="O140" s="220"/>
      <c r="P140" s="220"/>
      <c r="Q140" s="220"/>
      <c r="R140" s="220"/>
      <c r="S140" s="220"/>
      <c r="T140" s="221"/>
      <c r="AT140" s="222" t="s">
        <v>164</v>
      </c>
      <c r="AU140" s="222" t="s">
        <v>84</v>
      </c>
      <c r="AV140" s="13" t="s">
        <v>86</v>
      </c>
      <c r="AW140" s="13" t="s">
        <v>37</v>
      </c>
      <c r="AX140" s="13" t="s">
        <v>76</v>
      </c>
      <c r="AY140" s="222" t="s">
        <v>137</v>
      </c>
    </row>
    <row r="141" spans="1:65" s="14" customFormat="1" ht="10.199999999999999">
      <c r="B141" s="223"/>
      <c r="C141" s="224"/>
      <c r="D141" s="213" t="s">
        <v>164</v>
      </c>
      <c r="E141" s="225" t="s">
        <v>19</v>
      </c>
      <c r="F141" s="226" t="s">
        <v>166</v>
      </c>
      <c r="G141" s="224"/>
      <c r="H141" s="227">
        <v>937.2</v>
      </c>
      <c r="I141" s="228"/>
      <c r="J141" s="224"/>
      <c r="K141" s="224"/>
      <c r="L141" s="229"/>
      <c r="M141" s="230"/>
      <c r="N141" s="231"/>
      <c r="O141" s="231"/>
      <c r="P141" s="231"/>
      <c r="Q141" s="231"/>
      <c r="R141" s="231"/>
      <c r="S141" s="231"/>
      <c r="T141" s="232"/>
      <c r="AT141" s="233" t="s">
        <v>164</v>
      </c>
      <c r="AU141" s="233" t="s">
        <v>84</v>
      </c>
      <c r="AV141" s="14" t="s">
        <v>142</v>
      </c>
      <c r="AW141" s="14" t="s">
        <v>37</v>
      </c>
      <c r="AX141" s="14" t="s">
        <v>84</v>
      </c>
      <c r="AY141" s="233" t="s">
        <v>137</v>
      </c>
    </row>
    <row r="142" spans="1:65" s="2" customFormat="1" ht="16.5" customHeight="1">
      <c r="A142" s="35"/>
      <c r="B142" s="36"/>
      <c r="C142" s="186" t="s">
        <v>348</v>
      </c>
      <c r="D142" s="186" t="s">
        <v>138</v>
      </c>
      <c r="E142" s="187" t="s">
        <v>1033</v>
      </c>
      <c r="F142" s="188" t="s">
        <v>1034</v>
      </c>
      <c r="G142" s="189" t="s">
        <v>151</v>
      </c>
      <c r="H142" s="190">
        <v>10</v>
      </c>
      <c r="I142" s="191"/>
      <c r="J142" s="192">
        <f>ROUND(I142*H142,2)</f>
        <v>0</v>
      </c>
      <c r="K142" s="188" t="s">
        <v>19</v>
      </c>
      <c r="L142" s="40"/>
      <c r="M142" s="193" t="s">
        <v>19</v>
      </c>
      <c r="N142" s="194" t="s">
        <v>47</v>
      </c>
      <c r="O142" s="65"/>
      <c r="P142" s="195">
        <f>O142*H142</f>
        <v>0</v>
      </c>
      <c r="Q142" s="195">
        <v>0</v>
      </c>
      <c r="R142" s="195">
        <f>Q142*H142</f>
        <v>0</v>
      </c>
      <c r="S142" s="195">
        <v>0</v>
      </c>
      <c r="T142" s="196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97" t="s">
        <v>142</v>
      </c>
      <c r="AT142" s="197" t="s">
        <v>138</v>
      </c>
      <c r="AU142" s="197" t="s">
        <v>84</v>
      </c>
      <c r="AY142" s="18" t="s">
        <v>137</v>
      </c>
      <c r="BE142" s="198">
        <f>IF(N142="základní",J142,0)</f>
        <v>0</v>
      </c>
      <c r="BF142" s="198">
        <f>IF(N142="snížená",J142,0)</f>
        <v>0</v>
      </c>
      <c r="BG142" s="198">
        <f>IF(N142="zákl. přenesená",J142,0)</f>
        <v>0</v>
      </c>
      <c r="BH142" s="198">
        <f>IF(N142="sníž. přenesená",J142,0)</f>
        <v>0</v>
      </c>
      <c r="BI142" s="198">
        <f>IF(N142="nulová",J142,0)</f>
        <v>0</v>
      </c>
      <c r="BJ142" s="18" t="s">
        <v>84</v>
      </c>
      <c r="BK142" s="198">
        <f>ROUND(I142*H142,2)</f>
        <v>0</v>
      </c>
      <c r="BL142" s="18" t="s">
        <v>142</v>
      </c>
      <c r="BM142" s="197" t="s">
        <v>347</v>
      </c>
    </row>
    <row r="143" spans="1:65" s="12" customFormat="1" ht="25.95" customHeight="1">
      <c r="B143" s="172"/>
      <c r="C143" s="173"/>
      <c r="D143" s="174" t="s">
        <v>75</v>
      </c>
      <c r="E143" s="175" t="s">
        <v>135</v>
      </c>
      <c r="F143" s="175" t="s">
        <v>136</v>
      </c>
      <c r="G143" s="173"/>
      <c r="H143" s="173"/>
      <c r="I143" s="176"/>
      <c r="J143" s="177">
        <f>BK143</f>
        <v>0</v>
      </c>
      <c r="K143" s="173"/>
      <c r="L143" s="178"/>
      <c r="M143" s="179"/>
      <c r="N143" s="180"/>
      <c r="O143" s="180"/>
      <c r="P143" s="181">
        <f>SUM(P144:P152)</f>
        <v>0</v>
      </c>
      <c r="Q143" s="180"/>
      <c r="R143" s="181">
        <f>SUM(R144:R152)</f>
        <v>0</v>
      </c>
      <c r="S143" s="180"/>
      <c r="T143" s="182">
        <f>SUM(T144:T152)</f>
        <v>0</v>
      </c>
      <c r="AR143" s="183" t="s">
        <v>84</v>
      </c>
      <c r="AT143" s="184" t="s">
        <v>75</v>
      </c>
      <c r="AU143" s="184" t="s">
        <v>76</v>
      </c>
      <c r="AY143" s="183" t="s">
        <v>137</v>
      </c>
      <c r="BK143" s="185">
        <f>SUM(BK144:BK152)</f>
        <v>0</v>
      </c>
    </row>
    <row r="144" spans="1:65" s="2" customFormat="1" ht="16.5" customHeight="1">
      <c r="A144" s="35"/>
      <c r="B144" s="36"/>
      <c r="C144" s="186" t="s">
        <v>285</v>
      </c>
      <c r="D144" s="186" t="s">
        <v>138</v>
      </c>
      <c r="E144" s="187" t="s">
        <v>1035</v>
      </c>
      <c r="F144" s="188" t="s">
        <v>1036</v>
      </c>
      <c r="G144" s="189" t="s">
        <v>141</v>
      </c>
      <c r="H144" s="190">
        <v>1</v>
      </c>
      <c r="I144" s="191"/>
      <c r="J144" s="192">
        <f t="shared" ref="J144:J152" si="20">ROUND(I144*H144,2)</f>
        <v>0</v>
      </c>
      <c r="K144" s="188" t="s">
        <v>19</v>
      </c>
      <c r="L144" s="40"/>
      <c r="M144" s="193" t="s">
        <v>19</v>
      </c>
      <c r="N144" s="194" t="s">
        <v>47</v>
      </c>
      <c r="O144" s="65"/>
      <c r="P144" s="195">
        <f t="shared" ref="P144:P152" si="21">O144*H144</f>
        <v>0</v>
      </c>
      <c r="Q144" s="195">
        <v>0</v>
      </c>
      <c r="R144" s="195">
        <f t="shared" ref="R144:R152" si="22">Q144*H144</f>
        <v>0</v>
      </c>
      <c r="S144" s="195">
        <v>0</v>
      </c>
      <c r="T144" s="196">
        <f t="shared" ref="T144:T152" si="23"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97" t="s">
        <v>142</v>
      </c>
      <c r="AT144" s="197" t="s">
        <v>138</v>
      </c>
      <c r="AU144" s="197" t="s">
        <v>84</v>
      </c>
      <c r="AY144" s="18" t="s">
        <v>137</v>
      </c>
      <c r="BE144" s="198">
        <f t="shared" ref="BE144:BE152" si="24">IF(N144="základní",J144,0)</f>
        <v>0</v>
      </c>
      <c r="BF144" s="198">
        <f t="shared" ref="BF144:BF152" si="25">IF(N144="snížená",J144,0)</f>
        <v>0</v>
      </c>
      <c r="BG144" s="198">
        <f t="shared" ref="BG144:BG152" si="26">IF(N144="zákl. přenesená",J144,0)</f>
        <v>0</v>
      </c>
      <c r="BH144" s="198">
        <f t="shared" ref="BH144:BH152" si="27">IF(N144="sníž. přenesená",J144,0)</f>
        <v>0</v>
      </c>
      <c r="BI144" s="198">
        <f t="shared" ref="BI144:BI152" si="28">IF(N144="nulová",J144,0)</f>
        <v>0</v>
      </c>
      <c r="BJ144" s="18" t="s">
        <v>84</v>
      </c>
      <c r="BK144" s="198">
        <f t="shared" ref="BK144:BK152" si="29">ROUND(I144*H144,2)</f>
        <v>0</v>
      </c>
      <c r="BL144" s="18" t="s">
        <v>142</v>
      </c>
      <c r="BM144" s="197" t="s">
        <v>351</v>
      </c>
    </row>
    <row r="145" spans="1:65" s="2" customFormat="1" ht="16.5" customHeight="1">
      <c r="A145" s="35"/>
      <c r="B145" s="36"/>
      <c r="C145" s="186" t="s">
        <v>355</v>
      </c>
      <c r="D145" s="186" t="s">
        <v>138</v>
      </c>
      <c r="E145" s="187" t="s">
        <v>1037</v>
      </c>
      <c r="F145" s="188" t="s">
        <v>1038</v>
      </c>
      <c r="G145" s="189" t="s">
        <v>416</v>
      </c>
      <c r="H145" s="190">
        <v>16</v>
      </c>
      <c r="I145" s="191"/>
      <c r="J145" s="192">
        <f t="shared" si="20"/>
        <v>0</v>
      </c>
      <c r="K145" s="188" t="s">
        <v>19</v>
      </c>
      <c r="L145" s="40"/>
      <c r="M145" s="193" t="s">
        <v>19</v>
      </c>
      <c r="N145" s="194" t="s">
        <v>47</v>
      </c>
      <c r="O145" s="65"/>
      <c r="P145" s="195">
        <f t="shared" si="21"/>
        <v>0</v>
      </c>
      <c r="Q145" s="195">
        <v>0</v>
      </c>
      <c r="R145" s="195">
        <f t="shared" si="22"/>
        <v>0</v>
      </c>
      <c r="S145" s="195">
        <v>0</v>
      </c>
      <c r="T145" s="196">
        <f t="shared" si="23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97" t="s">
        <v>142</v>
      </c>
      <c r="AT145" s="197" t="s">
        <v>138</v>
      </c>
      <c r="AU145" s="197" t="s">
        <v>84</v>
      </c>
      <c r="AY145" s="18" t="s">
        <v>137</v>
      </c>
      <c r="BE145" s="198">
        <f t="shared" si="24"/>
        <v>0</v>
      </c>
      <c r="BF145" s="198">
        <f t="shared" si="25"/>
        <v>0</v>
      </c>
      <c r="BG145" s="198">
        <f t="shared" si="26"/>
        <v>0</v>
      </c>
      <c r="BH145" s="198">
        <f t="shared" si="27"/>
        <v>0</v>
      </c>
      <c r="BI145" s="198">
        <f t="shared" si="28"/>
        <v>0</v>
      </c>
      <c r="BJ145" s="18" t="s">
        <v>84</v>
      </c>
      <c r="BK145" s="198">
        <f t="shared" si="29"/>
        <v>0</v>
      </c>
      <c r="BL145" s="18" t="s">
        <v>142</v>
      </c>
      <c r="BM145" s="197" t="s">
        <v>354</v>
      </c>
    </row>
    <row r="146" spans="1:65" s="2" customFormat="1" ht="16.5" customHeight="1">
      <c r="A146" s="35"/>
      <c r="B146" s="36"/>
      <c r="C146" s="186" t="s">
        <v>288</v>
      </c>
      <c r="D146" s="186" t="s">
        <v>138</v>
      </c>
      <c r="E146" s="187" t="s">
        <v>1039</v>
      </c>
      <c r="F146" s="188" t="s">
        <v>1040</v>
      </c>
      <c r="G146" s="189" t="s">
        <v>416</v>
      </c>
      <c r="H146" s="190">
        <v>8</v>
      </c>
      <c r="I146" s="191"/>
      <c r="J146" s="192">
        <f t="shared" si="20"/>
        <v>0</v>
      </c>
      <c r="K146" s="188" t="s">
        <v>161</v>
      </c>
      <c r="L146" s="40"/>
      <c r="M146" s="193" t="s">
        <v>19</v>
      </c>
      <c r="N146" s="194" t="s">
        <v>47</v>
      </c>
      <c r="O146" s="65"/>
      <c r="P146" s="195">
        <f t="shared" si="21"/>
        <v>0</v>
      </c>
      <c r="Q146" s="195">
        <v>0</v>
      </c>
      <c r="R146" s="195">
        <f t="shared" si="22"/>
        <v>0</v>
      </c>
      <c r="S146" s="195">
        <v>0</v>
      </c>
      <c r="T146" s="196">
        <f t="shared" si="2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97" t="s">
        <v>142</v>
      </c>
      <c r="AT146" s="197" t="s">
        <v>138</v>
      </c>
      <c r="AU146" s="197" t="s">
        <v>84</v>
      </c>
      <c r="AY146" s="18" t="s">
        <v>137</v>
      </c>
      <c r="BE146" s="198">
        <f t="shared" si="24"/>
        <v>0</v>
      </c>
      <c r="BF146" s="198">
        <f t="shared" si="25"/>
        <v>0</v>
      </c>
      <c r="BG146" s="198">
        <f t="shared" si="26"/>
        <v>0</v>
      </c>
      <c r="BH146" s="198">
        <f t="shared" si="27"/>
        <v>0</v>
      </c>
      <c r="BI146" s="198">
        <f t="shared" si="28"/>
        <v>0</v>
      </c>
      <c r="BJ146" s="18" t="s">
        <v>84</v>
      </c>
      <c r="BK146" s="198">
        <f t="shared" si="29"/>
        <v>0</v>
      </c>
      <c r="BL146" s="18" t="s">
        <v>142</v>
      </c>
      <c r="BM146" s="197" t="s">
        <v>358</v>
      </c>
    </row>
    <row r="147" spans="1:65" s="2" customFormat="1" ht="16.5" customHeight="1">
      <c r="A147" s="35"/>
      <c r="B147" s="36"/>
      <c r="C147" s="186" t="s">
        <v>364</v>
      </c>
      <c r="D147" s="186" t="s">
        <v>138</v>
      </c>
      <c r="E147" s="187" t="s">
        <v>1041</v>
      </c>
      <c r="F147" s="188" t="s">
        <v>1042</v>
      </c>
      <c r="G147" s="189" t="s">
        <v>416</v>
      </c>
      <c r="H147" s="190">
        <v>8</v>
      </c>
      <c r="I147" s="191"/>
      <c r="J147" s="192">
        <f t="shared" si="20"/>
        <v>0</v>
      </c>
      <c r="K147" s="188" t="s">
        <v>161</v>
      </c>
      <c r="L147" s="40"/>
      <c r="M147" s="193" t="s">
        <v>19</v>
      </c>
      <c r="N147" s="194" t="s">
        <v>47</v>
      </c>
      <c r="O147" s="65"/>
      <c r="P147" s="195">
        <f t="shared" si="21"/>
        <v>0</v>
      </c>
      <c r="Q147" s="195">
        <v>0</v>
      </c>
      <c r="R147" s="195">
        <f t="shared" si="22"/>
        <v>0</v>
      </c>
      <c r="S147" s="195">
        <v>0</v>
      </c>
      <c r="T147" s="196">
        <f t="shared" si="23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197" t="s">
        <v>142</v>
      </c>
      <c r="AT147" s="197" t="s">
        <v>138</v>
      </c>
      <c r="AU147" s="197" t="s">
        <v>84</v>
      </c>
      <c r="AY147" s="18" t="s">
        <v>137</v>
      </c>
      <c r="BE147" s="198">
        <f t="shared" si="24"/>
        <v>0</v>
      </c>
      <c r="BF147" s="198">
        <f t="shared" si="25"/>
        <v>0</v>
      </c>
      <c r="BG147" s="198">
        <f t="shared" si="26"/>
        <v>0</v>
      </c>
      <c r="BH147" s="198">
        <f t="shared" si="27"/>
        <v>0</v>
      </c>
      <c r="BI147" s="198">
        <f t="shared" si="28"/>
        <v>0</v>
      </c>
      <c r="BJ147" s="18" t="s">
        <v>84</v>
      </c>
      <c r="BK147" s="198">
        <f t="shared" si="29"/>
        <v>0</v>
      </c>
      <c r="BL147" s="18" t="s">
        <v>142</v>
      </c>
      <c r="BM147" s="197" t="s">
        <v>363</v>
      </c>
    </row>
    <row r="148" spans="1:65" s="2" customFormat="1" ht="16.5" customHeight="1">
      <c r="A148" s="35"/>
      <c r="B148" s="36"/>
      <c r="C148" s="186" t="s">
        <v>294</v>
      </c>
      <c r="D148" s="186" t="s">
        <v>138</v>
      </c>
      <c r="E148" s="187" t="s">
        <v>1043</v>
      </c>
      <c r="F148" s="188" t="s">
        <v>1044</v>
      </c>
      <c r="G148" s="189" t="s">
        <v>416</v>
      </c>
      <c r="H148" s="190">
        <v>8</v>
      </c>
      <c r="I148" s="191"/>
      <c r="J148" s="192">
        <f t="shared" si="20"/>
        <v>0</v>
      </c>
      <c r="K148" s="188" t="s">
        <v>19</v>
      </c>
      <c r="L148" s="40"/>
      <c r="M148" s="193" t="s">
        <v>19</v>
      </c>
      <c r="N148" s="194" t="s">
        <v>47</v>
      </c>
      <c r="O148" s="65"/>
      <c r="P148" s="195">
        <f t="shared" si="21"/>
        <v>0</v>
      </c>
      <c r="Q148" s="195">
        <v>0</v>
      </c>
      <c r="R148" s="195">
        <f t="shared" si="22"/>
        <v>0</v>
      </c>
      <c r="S148" s="195">
        <v>0</v>
      </c>
      <c r="T148" s="196">
        <f t="shared" si="23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97" t="s">
        <v>142</v>
      </c>
      <c r="AT148" s="197" t="s">
        <v>138</v>
      </c>
      <c r="AU148" s="197" t="s">
        <v>84</v>
      </c>
      <c r="AY148" s="18" t="s">
        <v>137</v>
      </c>
      <c r="BE148" s="198">
        <f t="shared" si="24"/>
        <v>0</v>
      </c>
      <c r="BF148" s="198">
        <f t="shared" si="25"/>
        <v>0</v>
      </c>
      <c r="BG148" s="198">
        <f t="shared" si="26"/>
        <v>0</v>
      </c>
      <c r="BH148" s="198">
        <f t="shared" si="27"/>
        <v>0</v>
      </c>
      <c r="BI148" s="198">
        <f t="shared" si="28"/>
        <v>0</v>
      </c>
      <c r="BJ148" s="18" t="s">
        <v>84</v>
      </c>
      <c r="BK148" s="198">
        <f t="shared" si="29"/>
        <v>0</v>
      </c>
      <c r="BL148" s="18" t="s">
        <v>142</v>
      </c>
      <c r="BM148" s="197" t="s">
        <v>367</v>
      </c>
    </row>
    <row r="149" spans="1:65" s="2" customFormat="1" ht="16.5" customHeight="1">
      <c r="A149" s="35"/>
      <c r="B149" s="36"/>
      <c r="C149" s="186" t="s">
        <v>371</v>
      </c>
      <c r="D149" s="186" t="s">
        <v>138</v>
      </c>
      <c r="E149" s="187" t="s">
        <v>1045</v>
      </c>
      <c r="F149" s="188" t="s">
        <v>1046</v>
      </c>
      <c r="G149" s="189" t="s">
        <v>416</v>
      </c>
      <c r="H149" s="190">
        <v>8</v>
      </c>
      <c r="I149" s="191"/>
      <c r="J149" s="192">
        <f t="shared" si="20"/>
        <v>0</v>
      </c>
      <c r="K149" s="188" t="s">
        <v>19</v>
      </c>
      <c r="L149" s="40"/>
      <c r="M149" s="193" t="s">
        <v>19</v>
      </c>
      <c r="N149" s="194" t="s">
        <v>47</v>
      </c>
      <c r="O149" s="65"/>
      <c r="P149" s="195">
        <f t="shared" si="21"/>
        <v>0</v>
      </c>
      <c r="Q149" s="195">
        <v>0</v>
      </c>
      <c r="R149" s="195">
        <f t="shared" si="22"/>
        <v>0</v>
      </c>
      <c r="S149" s="195">
        <v>0</v>
      </c>
      <c r="T149" s="196">
        <f t="shared" si="23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97" t="s">
        <v>142</v>
      </c>
      <c r="AT149" s="197" t="s">
        <v>138</v>
      </c>
      <c r="AU149" s="197" t="s">
        <v>84</v>
      </c>
      <c r="AY149" s="18" t="s">
        <v>137</v>
      </c>
      <c r="BE149" s="198">
        <f t="shared" si="24"/>
        <v>0</v>
      </c>
      <c r="BF149" s="198">
        <f t="shared" si="25"/>
        <v>0</v>
      </c>
      <c r="BG149" s="198">
        <f t="shared" si="26"/>
        <v>0</v>
      </c>
      <c r="BH149" s="198">
        <f t="shared" si="27"/>
        <v>0</v>
      </c>
      <c r="BI149" s="198">
        <f t="shared" si="28"/>
        <v>0</v>
      </c>
      <c r="BJ149" s="18" t="s">
        <v>84</v>
      </c>
      <c r="BK149" s="198">
        <f t="shared" si="29"/>
        <v>0</v>
      </c>
      <c r="BL149" s="18" t="s">
        <v>142</v>
      </c>
      <c r="BM149" s="197" t="s">
        <v>370</v>
      </c>
    </row>
    <row r="150" spans="1:65" s="2" customFormat="1" ht="16.5" customHeight="1">
      <c r="A150" s="35"/>
      <c r="B150" s="36"/>
      <c r="C150" s="186" t="s">
        <v>300</v>
      </c>
      <c r="D150" s="186" t="s">
        <v>138</v>
      </c>
      <c r="E150" s="187" t="s">
        <v>1047</v>
      </c>
      <c r="F150" s="188" t="s">
        <v>1048</v>
      </c>
      <c r="G150" s="189" t="s">
        <v>416</v>
      </c>
      <c r="H150" s="190">
        <v>16</v>
      </c>
      <c r="I150" s="191"/>
      <c r="J150" s="192">
        <f t="shared" si="20"/>
        <v>0</v>
      </c>
      <c r="K150" s="188" t="s">
        <v>161</v>
      </c>
      <c r="L150" s="40"/>
      <c r="M150" s="193" t="s">
        <v>19</v>
      </c>
      <c r="N150" s="194" t="s">
        <v>47</v>
      </c>
      <c r="O150" s="65"/>
      <c r="P150" s="195">
        <f t="shared" si="21"/>
        <v>0</v>
      </c>
      <c r="Q150" s="195">
        <v>0</v>
      </c>
      <c r="R150" s="195">
        <f t="shared" si="22"/>
        <v>0</v>
      </c>
      <c r="S150" s="195">
        <v>0</v>
      </c>
      <c r="T150" s="196">
        <f t="shared" si="23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197" t="s">
        <v>142</v>
      </c>
      <c r="AT150" s="197" t="s">
        <v>138</v>
      </c>
      <c r="AU150" s="197" t="s">
        <v>84</v>
      </c>
      <c r="AY150" s="18" t="s">
        <v>137</v>
      </c>
      <c r="BE150" s="198">
        <f t="shared" si="24"/>
        <v>0</v>
      </c>
      <c r="BF150" s="198">
        <f t="shared" si="25"/>
        <v>0</v>
      </c>
      <c r="BG150" s="198">
        <f t="shared" si="26"/>
        <v>0</v>
      </c>
      <c r="BH150" s="198">
        <f t="shared" si="27"/>
        <v>0</v>
      </c>
      <c r="BI150" s="198">
        <f t="shared" si="28"/>
        <v>0</v>
      </c>
      <c r="BJ150" s="18" t="s">
        <v>84</v>
      </c>
      <c r="BK150" s="198">
        <f t="shared" si="29"/>
        <v>0</v>
      </c>
      <c r="BL150" s="18" t="s">
        <v>142</v>
      </c>
      <c r="BM150" s="197" t="s">
        <v>374</v>
      </c>
    </row>
    <row r="151" spans="1:65" s="2" customFormat="1" ht="16.5" customHeight="1">
      <c r="A151" s="35"/>
      <c r="B151" s="36"/>
      <c r="C151" s="186" t="s">
        <v>380</v>
      </c>
      <c r="D151" s="186" t="s">
        <v>138</v>
      </c>
      <c r="E151" s="187" t="s">
        <v>1049</v>
      </c>
      <c r="F151" s="188" t="s">
        <v>1050</v>
      </c>
      <c r="G151" s="189" t="s">
        <v>416</v>
      </c>
      <c r="H151" s="190">
        <v>8</v>
      </c>
      <c r="I151" s="191"/>
      <c r="J151" s="192">
        <f t="shared" si="20"/>
        <v>0</v>
      </c>
      <c r="K151" s="188" t="s">
        <v>161</v>
      </c>
      <c r="L151" s="40"/>
      <c r="M151" s="193" t="s">
        <v>19</v>
      </c>
      <c r="N151" s="194" t="s">
        <v>47</v>
      </c>
      <c r="O151" s="65"/>
      <c r="P151" s="195">
        <f t="shared" si="21"/>
        <v>0</v>
      </c>
      <c r="Q151" s="195">
        <v>0</v>
      </c>
      <c r="R151" s="195">
        <f t="shared" si="22"/>
        <v>0</v>
      </c>
      <c r="S151" s="195">
        <v>0</v>
      </c>
      <c r="T151" s="196">
        <f t="shared" si="23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97" t="s">
        <v>142</v>
      </c>
      <c r="AT151" s="197" t="s">
        <v>138</v>
      </c>
      <c r="AU151" s="197" t="s">
        <v>84</v>
      </c>
      <c r="AY151" s="18" t="s">
        <v>137</v>
      </c>
      <c r="BE151" s="198">
        <f t="shared" si="24"/>
        <v>0</v>
      </c>
      <c r="BF151" s="198">
        <f t="shared" si="25"/>
        <v>0</v>
      </c>
      <c r="BG151" s="198">
        <f t="shared" si="26"/>
        <v>0</v>
      </c>
      <c r="BH151" s="198">
        <f t="shared" si="27"/>
        <v>0</v>
      </c>
      <c r="BI151" s="198">
        <f t="shared" si="28"/>
        <v>0</v>
      </c>
      <c r="BJ151" s="18" t="s">
        <v>84</v>
      </c>
      <c r="BK151" s="198">
        <f t="shared" si="29"/>
        <v>0</v>
      </c>
      <c r="BL151" s="18" t="s">
        <v>142</v>
      </c>
      <c r="BM151" s="197" t="s">
        <v>377</v>
      </c>
    </row>
    <row r="152" spans="1:65" s="2" customFormat="1" ht="16.5" customHeight="1">
      <c r="A152" s="35"/>
      <c r="B152" s="36"/>
      <c r="C152" s="186" t="s">
        <v>304</v>
      </c>
      <c r="D152" s="186" t="s">
        <v>138</v>
      </c>
      <c r="E152" s="187" t="s">
        <v>1051</v>
      </c>
      <c r="F152" s="188" t="s">
        <v>1052</v>
      </c>
      <c r="G152" s="189" t="s">
        <v>416</v>
      </c>
      <c r="H152" s="190">
        <v>16</v>
      </c>
      <c r="I152" s="191"/>
      <c r="J152" s="192">
        <f t="shared" si="20"/>
        <v>0</v>
      </c>
      <c r="K152" s="188" t="s">
        <v>161</v>
      </c>
      <c r="L152" s="40"/>
      <c r="M152" s="244" t="s">
        <v>19</v>
      </c>
      <c r="N152" s="245" t="s">
        <v>47</v>
      </c>
      <c r="O152" s="246"/>
      <c r="P152" s="247">
        <f t="shared" si="21"/>
        <v>0</v>
      </c>
      <c r="Q152" s="247">
        <v>0</v>
      </c>
      <c r="R152" s="247">
        <f t="shared" si="22"/>
        <v>0</v>
      </c>
      <c r="S152" s="247">
        <v>0</v>
      </c>
      <c r="T152" s="248">
        <f t="shared" si="23"/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97" t="s">
        <v>142</v>
      </c>
      <c r="AT152" s="197" t="s">
        <v>138</v>
      </c>
      <c r="AU152" s="197" t="s">
        <v>84</v>
      </c>
      <c r="AY152" s="18" t="s">
        <v>137</v>
      </c>
      <c r="BE152" s="198">
        <f t="shared" si="24"/>
        <v>0</v>
      </c>
      <c r="BF152" s="198">
        <f t="shared" si="25"/>
        <v>0</v>
      </c>
      <c r="BG152" s="198">
        <f t="shared" si="26"/>
        <v>0</v>
      </c>
      <c r="BH152" s="198">
        <f t="shared" si="27"/>
        <v>0</v>
      </c>
      <c r="BI152" s="198">
        <f t="shared" si="28"/>
        <v>0</v>
      </c>
      <c r="BJ152" s="18" t="s">
        <v>84</v>
      </c>
      <c r="BK152" s="198">
        <f t="shared" si="29"/>
        <v>0</v>
      </c>
      <c r="BL152" s="18" t="s">
        <v>142</v>
      </c>
      <c r="BM152" s="197" t="s">
        <v>383</v>
      </c>
    </row>
    <row r="153" spans="1:65" s="2" customFormat="1" ht="6.9" customHeight="1">
      <c r="A153" s="35"/>
      <c r="B153" s="48"/>
      <c r="C153" s="49"/>
      <c r="D153" s="49"/>
      <c r="E153" s="49"/>
      <c r="F153" s="49"/>
      <c r="G153" s="49"/>
      <c r="H153" s="49"/>
      <c r="I153" s="137"/>
      <c r="J153" s="49"/>
      <c r="K153" s="49"/>
      <c r="L153" s="40"/>
      <c r="M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</row>
  </sheetData>
  <sheetProtection algorithmName="SHA-512" hashValue="yQiKVT+7mk2iW6mdx8FXJMIRUKE6eP8cPPuLu8IK5zkJuKy7QUsM3bID/A+VinaWgfqpxy9ZyNIwpgueSCf/aQ==" saltValue="cWbTwBVdxmm1BN3eCGOciQfS9ee2x8deZ5H0mAYh1KtxrrWsrCFp8PrtopCjJxq8oGP8ZZEiFYPVbN8UB3zwUg==" spinCount="100000" sheet="1" objects="1" scenarios="1" formatColumns="0" formatRows="0" autoFilter="0"/>
  <autoFilter ref="C83:K152" xr:uid="{00000000-0009-0000-0000-000008000000}"/>
  <mergeCells count="9">
    <mergeCell ref="E50:H50"/>
    <mergeCell ref="E74:H74"/>
    <mergeCell ref="E76:H76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19</vt:i4>
      </vt:variant>
    </vt:vector>
  </HeadingPairs>
  <TitlesOfParts>
    <vt:vector size="29" baseType="lpstr">
      <vt:lpstr>Rekapitulace stavby</vt:lpstr>
      <vt:lpstr>SO 000 - Všeobecný objekt</vt:lpstr>
      <vt:lpstr>SO 101 - Tramvajová točna...</vt:lpstr>
      <vt:lpstr>SO 102 - Zastávka MHD</vt:lpstr>
      <vt:lpstr>SO 120 - Dopravní značení</vt:lpstr>
      <vt:lpstr>SO 150 - DIO</vt:lpstr>
      <vt:lpstr>SO 201 - Opěrná zeď</vt:lpstr>
      <vt:lpstr>SO 401 - Veřejné osvětlení</vt:lpstr>
      <vt:lpstr>SO 651 - Trakční vedení t...</vt:lpstr>
      <vt:lpstr>Pokyny pro vyplnění</vt:lpstr>
      <vt:lpstr>'Rekapitulace stavby'!Názvy_tisku</vt:lpstr>
      <vt:lpstr>'SO 000 - Všeobecný objekt'!Názvy_tisku</vt:lpstr>
      <vt:lpstr>'SO 101 - Tramvajová točna...'!Názvy_tisku</vt:lpstr>
      <vt:lpstr>'SO 102 - Zastávka MHD'!Názvy_tisku</vt:lpstr>
      <vt:lpstr>'SO 120 - Dopravní značení'!Názvy_tisku</vt:lpstr>
      <vt:lpstr>'SO 150 - DIO'!Názvy_tisku</vt:lpstr>
      <vt:lpstr>'SO 201 - Opěrná zeď'!Názvy_tisku</vt:lpstr>
      <vt:lpstr>'SO 401 - Veřejné osvětlení'!Názvy_tisku</vt:lpstr>
      <vt:lpstr>'SO 651 - Trakční vedení t...'!Názvy_tisku</vt:lpstr>
      <vt:lpstr>'Pokyny pro vyplnění'!Oblast_tisku</vt:lpstr>
      <vt:lpstr>'Rekapitulace stavby'!Oblast_tisku</vt:lpstr>
      <vt:lpstr>'SO 000 - Všeobecný objekt'!Oblast_tisku</vt:lpstr>
      <vt:lpstr>'SO 101 - Tramvajová točna...'!Oblast_tisku</vt:lpstr>
      <vt:lpstr>'SO 102 - Zastávka MHD'!Oblast_tisku</vt:lpstr>
      <vt:lpstr>'SO 120 - Dopravní značení'!Oblast_tisku</vt:lpstr>
      <vt:lpstr>'SO 150 - DIO'!Oblast_tisku</vt:lpstr>
      <vt:lpstr>'SO 201 - Opěrná zeď'!Oblast_tisku</vt:lpstr>
      <vt:lpstr>'SO 401 - Veřejné osvětlení'!Oblast_tisku</vt:lpstr>
      <vt:lpstr>'SO 651 - Trakční vedení t...'!Oblast_tisku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Visingerová Romana Ing.</dc:creator>
  <cp:lastModifiedBy>Visingerová Romana Ing.</cp:lastModifiedBy>
  <dcterms:created xsi:type="dcterms:W3CDTF">2020-03-26T08:57:36Z</dcterms:created>
  <dcterms:modified xsi:type="dcterms:W3CDTF">2020-03-26T13:58:03Z</dcterms:modified>
</cp:coreProperties>
</file>